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Danh sách" sheetId="1" r:id="rId1"/>
    <sheet name="QH-2012-E KETOAN" sheetId="2" r:id="rId2"/>
    <sheet name="QH-2012-E KINHTE" sheetId="3" r:id="rId3"/>
    <sheet name="QH-2012-E KTPT" sheetId="4" r:id="rId4"/>
    <sheet name="QH-2012-E KTQT" sheetId="5" r:id="rId5"/>
    <sheet name="QH-2012-E KTQT-CLC" sheetId="6" r:id="rId6"/>
    <sheet name="QH-2012-E TCNH" sheetId="7" r:id="rId7"/>
    <sheet name="QH-2012-E TCNH-CLC" sheetId="8" r:id="rId8"/>
  </sheets>
  <definedNames>
    <definedName name="_xlnm.Print_Area" localSheetId="0">'Danh sách'!$A$1:$G$403</definedName>
    <definedName name="_xlnm.Print_Area" localSheetId="1">'QH-2012-E KETOAN'!$A$1:$G$72</definedName>
    <definedName name="_xlnm.Print_Area" localSheetId="2">'QH-2012-E KINHTE'!$A$1:$G$49</definedName>
    <definedName name="_xlnm.Print_Area" localSheetId="3">'QH-2012-E KTPT'!$A$1:$G$96</definedName>
    <definedName name="_xlnm.Print_Area" localSheetId="4">'QH-2012-E KTQT'!$A$1:$G$58</definedName>
    <definedName name="_xlnm.Print_Area" localSheetId="5">'QH-2012-E KTQT-CLC'!$A$1:$G$38</definedName>
    <definedName name="_xlnm.Print_Area" localSheetId="6">'QH-2012-E TCNH'!$A$1:$G$91</definedName>
    <definedName name="_xlnm.Print_Area" localSheetId="7">'QH-2012-E TCNH-CLC'!$A$1:$G$36</definedName>
    <definedName name="_xlnm.Print_Titles" localSheetId="0">'Danh sách'!$5:$5</definedName>
    <definedName name="_xlnm.Print_Titles" localSheetId="1">'QH-2012-E KETOAN'!$5:$5</definedName>
    <definedName name="_xlnm.Print_Titles" localSheetId="2">'QH-2012-E KINHTE'!$5:$5</definedName>
    <definedName name="_xlnm.Print_Titles" localSheetId="3">'QH-2012-E KTPT'!$5:$5</definedName>
    <definedName name="_xlnm.Print_Titles" localSheetId="4">'QH-2012-E KTQT'!$5:$5</definedName>
    <definedName name="_xlnm.Print_Titles" localSheetId="5">'QH-2012-E KTQT-CLC'!$5:$5</definedName>
    <definedName name="_xlnm.Print_Titles" localSheetId="6">'QH-2012-E TCNH'!$5:$5</definedName>
    <definedName name="_xlnm.Print_Titles" localSheetId="7">'QH-2012-E TCNH-CLC'!$5:$5</definedName>
  </definedNames>
  <calcPr fullCalcOnLoad="1"/>
</workbook>
</file>

<file path=xl/sharedStrings.xml><?xml version="1.0" encoding="utf-8"?>
<sst xmlns="http://schemas.openxmlformats.org/spreadsheetml/2006/main" count="2404" uniqueCount="417">
  <si>
    <t>14h00'-15h00' ngày 29/10/2012</t>
  </si>
  <si>
    <t>15h00'-16h00' ngày 29/10/2012</t>
  </si>
  <si>
    <t>14h00'-15h00' ngày 2/11/2012</t>
  </si>
  <si>
    <t>15h00'-16h00' ngày 2/11/2012</t>
  </si>
  <si>
    <t>9h00'-10h00' ngày 31/10/2012</t>
  </si>
  <si>
    <t>10h00'-11h00' ngày 31/10/2012</t>
  </si>
  <si>
    <t>15h30'-16h30' ngày 1/11/2012</t>
  </si>
  <si>
    <t>15h30'-16h30' ngày 31/10/2012</t>
  </si>
  <si>
    <t>9h00'-10h00' ngày 2/11/2012</t>
  </si>
  <si>
    <t>10h00'-11h00' ngày 2/11/2012</t>
  </si>
  <si>
    <t>8h30'-9h30' ngày 1/11/2012</t>
  </si>
  <si>
    <t xml:space="preserve">DANH SÁCH SINH VIÊN QH-2012-E </t>
  </si>
  <si>
    <t>(Kèm theo công văn số         / ĐHKT-ĐTĐH ngày        tháng   10    năm 2012)</t>
  </si>
  <si>
    <t>DANH SÁCH SINH VIÊN QH-2012-E KETOAN</t>
  </si>
  <si>
    <r>
      <t>Ký tên (</t>
    </r>
    <r>
      <rPr>
        <b/>
        <i/>
        <sz val="12"/>
        <rFont val="Times New Roman"/>
        <family val="1"/>
      </rPr>
      <t>Xác nhận đã đổi mật khẩu)</t>
    </r>
  </si>
  <si>
    <t>DANH SÁCH SINH VIÊN QH-2012-E TCNH-CLC</t>
  </si>
  <si>
    <t>DANH SÁCH SINH VIÊN QH-2012-E TCNH</t>
  </si>
  <si>
    <t>DANH SÁCH SINH VIÊN QH-2012-E KTQT-CLC</t>
  </si>
  <si>
    <t>DANH SÁCH SINH VIÊN QH-2012-E KTQT</t>
  </si>
  <si>
    <t>DANH SÁCH SINH VIÊN QH-2012-E KTPT</t>
  </si>
  <si>
    <t>DANH SÁCH SINH VIÊN QH-2012-E KINHTE</t>
  </si>
  <si>
    <t>Nguyễn Thị Thùy Linh</t>
  </si>
  <si>
    <t>Trần Thị Thương</t>
  </si>
  <si>
    <t>Đặng Thị Hồng Nhung</t>
  </si>
  <si>
    <t>Vũ Thị Dung</t>
  </si>
  <si>
    <t>Trần Thị Vân</t>
  </si>
  <si>
    <t>Nguyễn Thị Hoa</t>
  </si>
  <si>
    <t>Nguyễn Khánh Huyền</t>
  </si>
  <si>
    <t>Nguyễn Thị Quỳnh</t>
  </si>
  <si>
    <t>STT</t>
  </si>
  <si>
    <t>Thời gian</t>
  </si>
  <si>
    <t>Ghi chú</t>
  </si>
  <si>
    <t>Mã SV</t>
  </si>
  <si>
    <t>Họ và tên</t>
  </si>
  <si>
    <t>Ngày sinh</t>
  </si>
  <si>
    <t>Lớp</t>
  </si>
  <si>
    <t>ĐẠI HỌC QUỐC GIA HÀ NỘI</t>
  </si>
  <si>
    <t>TRƯỜNG ĐẠI HỌC KINH TẾ</t>
  </si>
  <si>
    <t>Nguyễn Thị Vân</t>
  </si>
  <si>
    <t>Nguyễn Thị Mai</t>
  </si>
  <si>
    <t>Nguyễn Thị Trang</t>
  </si>
  <si>
    <t>Trần Thị Trang</t>
  </si>
  <si>
    <t>Nguyễn Thị Thảo</t>
  </si>
  <si>
    <t>Nguyễn Thị Hà</t>
  </si>
  <si>
    <t>Nguyễn Thị Thu Hiền</t>
  </si>
  <si>
    <t>Nguyễn Thị Hiếu</t>
  </si>
  <si>
    <t>Lê Thị Thơm</t>
  </si>
  <si>
    <t>Nguyễn Thị Huyền Trang</t>
  </si>
  <si>
    <t>Nguyễn Văn Tuấn</t>
  </si>
  <si>
    <t>Lý Thu Thảo</t>
  </si>
  <si>
    <t>Vũ Thị Hà</t>
  </si>
  <si>
    <t>Nguyễn Thị Phượng</t>
  </si>
  <si>
    <t>Nguyễn Huy Hoàng</t>
  </si>
  <si>
    <t>Vũ Thị Thùy Dung</t>
  </si>
  <si>
    <t>Nguyễn Thị Thu Hà</t>
  </si>
  <si>
    <t>Nguyễn Thị Hồng</t>
  </si>
  <si>
    <t>Nguyễn Thị Mai Hương</t>
  </si>
  <si>
    <t>Nguyễn Lan Phương</t>
  </si>
  <si>
    <t>Trần Anh Quân</t>
  </si>
  <si>
    <t>Nguyễn Quỳnh Trang</t>
  </si>
  <si>
    <t>Lâm Thị Thảo Anh</t>
  </si>
  <si>
    <t>QH-2012-E KETOAN</t>
  </si>
  <si>
    <t>Nguyễn Kiều Anh</t>
  </si>
  <si>
    <t>Phạm Thị Lan Anh</t>
  </si>
  <si>
    <t>Trương Thị Anh</t>
  </si>
  <si>
    <t>Nguyễn Thị Ánh</t>
  </si>
  <si>
    <t>Đỗ Thị Bích</t>
  </si>
  <si>
    <t>Thái Thị Minh Châu</t>
  </si>
  <si>
    <t>Nông Thị Anh Chi</t>
  </si>
  <si>
    <t>Nguyễn Thị Tuyết Chinh</t>
  </si>
  <si>
    <t>Quách Thị Chúc</t>
  </si>
  <si>
    <t>Nguyễn Thùy Dung</t>
  </si>
  <si>
    <t>Bùi Thị Hà</t>
  </si>
  <si>
    <t>Bùi Nguyên Hạnh</t>
  </si>
  <si>
    <t>Trần Quý Hạnh</t>
  </si>
  <si>
    <t>Nguyễn Thu Hằng</t>
  </si>
  <si>
    <t>Vi Thị Hằng</t>
  </si>
  <si>
    <t>Lê Hoàng</t>
  </si>
  <si>
    <t>Vũ Thị Hồng</t>
  </si>
  <si>
    <t>Trần Thị Huế</t>
  </si>
  <si>
    <t>Nguyễn Thị Thu Hường</t>
  </si>
  <si>
    <t>Bùi Hồng Luyến</t>
  </si>
  <si>
    <t>Hoàng Thị Thúy Luyện</t>
  </si>
  <si>
    <t>Nguyễn Hạnh Ly</t>
  </si>
  <si>
    <t>Bùi Nguyệt Mai</t>
  </si>
  <si>
    <t>Bùi Tuyết Mai</t>
  </si>
  <si>
    <t>Lý Thị Thu Ngà</t>
  </si>
  <si>
    <t>Nguyễn Minh Ngọc</t>
  </si>
  <si>
    <t>Nguyễn Như Ngọc</t>
  </si>
  <si>
    <t>Lăng Thị Nguyệt</t>
  </si>
  <si>
    <t>Kiều Thị Phương</t>
  </si>
  <si>
    <t>Nguyễn Thị Phương</t>
  </si>
  <si>
    <t>Trần Thị Thanh Phương</t>
  </si>
  <si>
    <t>Trần Thị Phượng</t>
  </si>
  <si>
    <t>Vũ Hồng Phượng</t>
  </si>
  <si>
    <t>Phạm Thị Quý</t>
  </si>
  <si>
    <t>Đoàn Thị Ngọc Quỳnh</t>
  </si>
  <si>
    <t>Phạm Khánh Quỳnh</t>
  </si>
  <si>
    <t>Bùi Thị Tâm</t>
  </si>
  <si>
    <t>Khổng Thị Thanh</t>
  </si>
  <si>
    <t>Lại Phương Thảo</t>
  </si>
  <si>
    <t>Lê Đức Thuận</t>
  </si>
  <si>
    <t>Vi Thị Lý Thuyết</t>
  </si>
  <si>
    <t>Ma Thanh Thuỳ</t>
  </si>
  <si>
    <t>Đinh Thị Thanh Thuỷ</t>
  </si>
  <si>
    <t>Lại Thị Tình</t>
  </si>
  <si>
    <t>Phạm Thu Trang</t>
  </si>
  <si>
    <t>Nguyễn Ngọc Tú</t>
  </si>
  <si>
    <t>Nguyễn Thu Vân</t>
  </si>
  <si>
    <t>Nông Thị Hải Vân</t>
  </si>
  <si>
    <t>Nguyễn Thị Vẻ</t>
  </si>
  <si>
    <t>Nguyễn Anh Vũ</t>
  </si>
  <si>
    <t>Ninh Thị Yến</t>
  </si>
  <si>
    <t>Vú Thị Yến</t>
  </si>
  <si>
    <t>Đào Mộng Anh</t>
  </si>
  <si>
    <t>QH-2012-E KINHTE</t>
  </si>
  <si>
    <t>Hoàng Thị Lan Anh</t>
  </si>
  <si>
    <t>Mai Thị Vân Anh</t>
  </si>
  <si>
    <t>Đỗ Thị Thuý Bông</t>
  </si>
  <si>
    <t>Nguyễn Thị Cẩm</t>
  </si>
  <si>
    <t>Trịnh Kim Chi</t>
  </si>
  <si>
    <t>Trần Thị Chinh</t>
  </si>
  <si>
    <t>Phạm Thị Dung</t>
  </si>
  <si>
    <t>Trần Tố Dung</t>
  </si>
  <si>
    <t>Triệu Việt Dũng</t>
  </si>
  <si>
    <t>Nguyễn Hải Đăng</t>
  </si>
  <si>
    <t>Thái Thị Hạnh</t>
  </si>
  <si>
    <t>Trần Thị Thanh Hằng</t>
  </si>
  <si>
    <t>Võ Thị Hằng</t>
  </si>
  <si>
    <t>Ngô Thị Hoa</t>
  </si>
  <si>
    <t>Lê Minh Hoàng</t>
  </si>
  <si>
    <t>Nguyễn Thị Huệ</t>
  </si>
  <si>
    <t>Phạm Thu Huyền</t>
  </si>
  <si>
    <t>Giáp Ngọc Hùng</t>
  </si>
  <si>
    <t>Nguyễn Thị Thu Hương</t>
  </si>
  <si>
    <t>Đỗ Diệu Linh</t>
  </si>
  <si>
    <t>Lê Trịnh Nhật Minh</t>
  </si>
  <si>
    <t>Nguyễn Thị Ngân</t>
  </si>
  <si>
    <t>Ninh Thị Phượng</t>
  </si>
  <si>
    <t>Bùi Lệ Quyên</t>
  </si>
  <si>
    <t>Trần Thị Phương Quỳnh</t>
  </si>
  <si>
    <t>Lê Phương Thảo</t>
  </si>
  <si>
    <t>Đinh Hồ Nho Thông</t>
  </si>
  <si>
    <t>Đỗ Quỳnh Thơ</t>
  </si>
  <si>
    <t>Mã Thị Thu</t>
  </si>
  <si>
    <t>Trương Thị Thuỳ</t>
  </si>
  <si>
    <t>Hoàng Thu Thuỷ</t>
  </si>
  <si>
    <t>Nguyễn Thạc Thư</t>
  </si>
  <si>
    <t>Nguyễn Thị Mai Thư</t>
  </si>
  <si>
    <t>Nguyễn Thị Quỳnh Trang</t>
  </si>
  <si>
    <t>Nguyễn Anh Tuấn</t>
  </si>
  <si>
    <t>Lê Thị Tuyển</t>
  </si>
  <si>
    <t>Đỗ Ánh Tuyết</t>
  </si>
  <si>
    <t>Nguyễn Thị Nhất Tuyết</t>
  </si>
  <si>
    <t>Lê Tuấn Vũ</t>
  </si>
  <si>
    <t>Nguyễn Hải Yến</t>
  </si>
  <si>
    <t>Trần Thị Hiền Yến</t>
  </si>
  <si>
    <t>Đặng Quỳnh Anh</t>
  </si>
  <si>
    <t>QH-2012-E KTPT</t>
  </si>
  <si>
    <t>Đỗ Tuấn Anh</t>
  </si>
  <si>
    <t>Hoàng Cẩm Anh</t>
  </si>
  <si>
    <t>Hoàng Thế Anh</t>
  </si>
  <si>
    <t>Hoàng Thúy Anh</t>
  </si>
  <si>
    <t>Nguyễn Thị Phương Anh</t>
  </si>
  <si>
    <t>Quách Thị Quỳnh Anh</t>
  </si>
  <si>
    <t>Trần Thị Hoàng Anh</t>
  </si>
  <si>
    <t>Trịnh Mai Anh</t>
  </si>
  <si>
    <t>Lê Ngọc Ánh</t>
  </si>
  <si>
    <t>Hoàng Ngọc Bích</t>
  </si>
  <si>
    <t>Đỗ Thị Thanh Bình</t>
  </si>
  <si>
    <t>Lương Thị Diễm</t>
  </si>
  <si>
    <t>Lê Thị Dung</t>
  </si>
  <si>
    <t>Trần Ánh Dương</t>
  </si>
  <si>
    <t>Nguyễn Hữu Đạt</t>
  </si>
  <si>
    <t>Nguyễn Minh Đăng</t>
  </si>
  <si>
    <t>Đào Công Đức</t>
  </si>
  <si>
    <t>Lô Văn Đức</t>
  </si>
  <si>
    <t>Nghiêm Đình Đức</t>
  </si>
  <si>
    <t>Nguyễn Minh Đức</t>
  </si>
  <si>
    <t>Phan Thị Giang</t>
  </si>
  <si>
    <t>Vương Thanh Giang</t>
  </si>
  <si>
    <t>Lưu Thị Thu Hà</t>
  </si>
  <si>
    <t>Dương Thị Mỹ Hạnh</t>
  </si>
  <si>
    <t>Nghiêm Thị Hằng</t>
  </si>
  <si>
    <t>Phạm Thị Thu Hiền</t>
  </si>
  <si>
    <t>Trần Thị Hiền</t>
  </si>
  <si>
    <t>Hoàng Thanh Hoa</t>
  </si>
  <si>
    <t>Dương Đức Hoàn</t>
  </si>
  <si>
    <t>Nguyễn Hồng Hoàn</t>
  </si>
  <si>
    <t>Nguyễn Thị Hoàng</t>
  </si>
  <si>
    <t>Nguyễn Thị Huyền</t>
  </si>
  <si>
    <t>Nguyễn Đức Hùng</t>
  </si>
  <si>
    <t>Bùi Trí Hưng</t>
  </si>
  <si>
    <t>Nguyễn Mai Hương</t>
  </si>
  <si>
    <t>Nguyễn Thị Thanh Hương</t>
  </si>
  <si>
    <t>Tô Thị Ngọc Lan</t>
  </si>
  <si>
    <t>Trương Thị Lan</t>
  </si>
  <si>
    <t>Nguyễn Thảo Lê</t>
  </si>
  <si>
    <t>Đặng Thị Thùy Linh</t>
  </si>
  <si>
    <t>Hoàng Thị Phương Linh</t>
  </si>
  <si>
    <t>Lê Thị Thuỳ Linh</t>
  </si>
  <si>
    <t>Lương Thị Diệu Linh</t>
  </si>
  <si>
    <t>Ngô Thị Tú Linh</t>
  </si>
  <si>
    <t>Nguyễn Thùy Linh</t>
  </si>
  <si>
    <t>Dương Hà Ly</t>
  </si>
  <si>
    <t>Đào Thị Mai</t>
  </si>
  <si>
    <t>Mai Minh Nam</t>
  </si>
  <si>
    <t>Cầm Thị Nga</t>
  </si>
  <si>
    <t>Đinh Thị Thiên Nga</t>
  </si>
  <si>
    <t>Nguyễn Đăng Nghĩa</t>
  </si>
  <si>
    <t>Đỗ Thị Thuý Ngọc</t>
  </si>
  <si>
    <t>Nguyễn Đỗ Nam Phương</t>
  </si>
  <si>
    <t>Nguyễn Thanh Quang</t>
  </si>
  <si>
    <t>Ngô Thị Bích Quyên</t>
  </si>
  <si>
    <t>Nguyễn Văn Quyềt</t>
  </si>
  <si>
    <t>Đinh Ngọc Sơn</t>
  </si>
  <si>
    <t>Nguyễn Quang Thái</t>
  </si>
  <si>
    <t>Trần Thị Thao</t>
  </si>
  <si>
    <t>Vũ Thị Thu</t>
  </si>
  <si>
    <t>Dương Minh Thuận</t>
  </si>
  <si>
    <t>Đào Lệ Thuỷ</t>
  </si>
  <si>
    <t>Trần Thu Thuỷ</t>
  </si>
  <si>
    <t>Vũ Thị Thuỷ</t>
  </si>
  <si>
    <t>Cấn Thị Thu Thuý</t>
  </si>
  <si>
    <t>Nguyễn Thị Thanh Thư</t>
  </si>
  <si>
    <t>Nguyễn Thị Toan</t>
  </si>
  <si>
    <t>Thái Thu Trang</t>
  </si>
  <si>
    <t>Trần Minh Trang</t>
  </si>
  <si>
    <t>Bùi Thị Ngọc Trâm</t>
  </si>
  <si>
    <t>Hoàng Đức Trung</t>
  </si>
  <si>
    <t>Lưu Quang Trung</t>
  </si>
  <si>
    <t>Phạm Thanh Tuấn</t>
  </si>
  <si>
    <t>Trần Thị Ngọc Tuyên</t>
  </si>
  <si>
    <t>Đỗ Hoàng Tùng</t>
  </si>
  <si>
    <t>Nguyễn Thị Hồng Tươi</t>
  </si>
  <si>
    <t>Hoàng Minh Vũ</t>
  </si>
  <si>
    <t>Nguyễn Thanh Xuân</t>
  </si>
  <si>
    <t>Phạm Huyền Yến</t>
  </si>
  <si>
    <t>Tạ Thị Hải Yến</t>
  </si>
  <si>
    <t>Lê Đức Anh</t>
  </si>
  <si>
    <t>QH-2012-E KTQT</t>
  </si>
  <si>
    <t>Lê Thị Hải Anh</t>
  </si>
  <si>
    <t>Lê Thị Lan Anh</t>
  </si>
  <si>
    <t>Nguyễn Thị Hải Anh</t>
  </si>
  <si>
    <t>Vũ Thị Mai Anh</t>
  </si>
  <si>
    <t>Đặng Thị Cúc</t>
  </si>
  <si>
    <t>Đinh Thị Diễm</t>
  </si>
  <si>
    <t>Phạm Thuý Dung</t>
  </si>
  <si>
    <t>Nguyễn Bá Dũng</t>
  </si>
  <si>
    <t>Tô Bình Dương</t>
  </si>
  <si>
    <t>Nguyễn Thị Anh Đào</t>
  </si>
  <si>
    <t>Trương Thị Hiên</t>
  </si>
  <si>
    <t>Nguyễn Trần Xuân Hoà</t>
  </si>
  <si>
    <t>Đinh Thị Huệ</t>
  </si>
  <si>
    <t>Nguyễn Thành Khôi</t>
  </si>
  <si>
    <t>Kim Hyun Ki</t>
  </si>
  <si>
    <t>Nguyễn Thị Lệ</t>
  </si>
  <si>
    <t>Đào Ngọc Linh</t>
  </si>
  <si>
    <t>Ngô Thị Hương Linh</t>
  </si>
  <si>
    <t>Lê Thị Thu Mai</t>
  </si>
  <si>
    <t>Trần Văn Năm</t>
  </si>
  <si>
    <t>Nguyễn Thị Thanh Nga</t>
  </si>
  <si>
    <t>Nguyễn Phương Ngân</t>
  </si>
  <si>
    <t>Trần Bích Nguyệt</t>
  </si>
  <si>
    <t>Phạm Văn Quang</t>
  </si>
  <si>
    <t>Nguyễn Văn Quốc</t>
  </si>
  <si>
    <t>Nguyễn Lê Ngọc Quỳnh</t>
  </si>
  <si>
    <t>Đặng Đình Sơn</t>
  </si>
  <si>
    <t>Lục Thái Sơn</t>
  </si>
  <si>
    <t>Nguyễn Ngọc Trường Sơn</t>
  </si>
  <si>
    <t>Ma Thanh Tâm</t>
  </si>
  <si>
    <t>Chu Hương Thảo</t>
  </si>
  <si>
    <t>Nguyễn Thị Thanh Thảo</t>
  </si>
  <si>
    <t>Lê Trung Thắng</t>
  </si>
  <si>
    <t>Nguyễn Hà Thu</t>
  </si>
  <si>
    <t>Nguyễn Thị Thu</t>
  </si>
  <si>
    <t>Đào Thị Quỳnh Trang</t>
  </si>
  <si>
    <t>Đinh Thu Trang</t>
  </si>
  <si>
    <t>Đồng Thị Việt Trinh</t>
  </si>
  <si>
    <t>Nguyễn Trần Trung</t>
  </si>
  <si>
    <t>Lương Đức Tuấn</t>
  </si>
  <si>
    <t>Đặng Thị Anh Tú</t>
  </si>
  <si>
    <t>Đào Duy Tùng</t>
  </si>
  <si>
    <t>Nguyễn Thị Văn</t>
  </si>
  <si>
    <t>Ngô Hoàng Yến</t>
  </si>
  <si>
    <t>Lã Kiều Chinh</t>
  </si>
  <si>
    <t>QH-2012-E KTQT-CLC</t>
  </si>
  <si>
    <t>Đinh Xuân Chung</t>
  </si>
  <si>
    <t>Ngô Thị Mỹ Hảo</t>
  </si>
  <si>
    <t>Nguyễn Thị Mai Hồng</t>
  </si>
  <si>
    <t>Vũ Thị Ngọc Huệ</t>
  </si>
  <si>
    <t>Nguyễn Đình Huy</t>
  </si>
  <si>
    <t>Bùi Thị Huyền</t>
  </si>
  <si>
    <t>Phan Thị Thanh Hương</t>
  </si>
  <si>
    <t>Tống Văn Khải</t>
  </si>
  <si>
    <t>Vũ Đức Khoa</t>
  </si>
  <si>
    <t>Tạ Thúy Lan</t>
  </si>
  <si>
    <t>Trần Phan Lê</t>
  </si>
  <si>
    <t>Nhâm Khánh Linh</t>
  </si>
  <si>
    <t>Phạm Ngọc Mỹ Linh</t>
  </si>
  <si>
    <t>Phạm Thuỳ Linh</t>
  </si>
  <si>
    <t>Trần Thị Khánh Ly</t>
  </si>
  <si>
    <t>Kim Thị Nga</t>
  </si>
  <si>
    <t>Nguyễn Bích Ngọc</t>
  </si>
  <si>
    <t>Bùi Thị Bích Phương</t>
  </si>
  <si>
    <t>Nông Thị Hà Phương</t>
  </si>
  <si>
    <t>Vũ Tô Hà Phương</t>
  </si>
  <si>
    <t>Đỗ Thị Thanh Tâm</t>
  </si>
  <si>
    <t>Phạm Văn Thành</t>
  </si>
  <si>
    <t>Chu Thị Bích Thảo</t>
  </si>
  <si>
    <t>Trần Thu Trang</t>
  </si>
  <si>
    <t>Hoàng Tường Vi</t>
  </si>
  <si>
    <t>Hoàng Thị Hải Yến</t>
  </si>
  <si>
    <t>Vũ Thị Phương Thảo</t>
  </si>
  <si>
    <t>Trần Thị Thúy An</t>
  </si>
  <si>
    <t>QH-2012-E TCNH</t>
  </si>
  <si>
    <t>Dương Việt Anh</t>
  </si>
  <si>
    <t>Hoàng Thị Ngọc ánh</t>
  </si>
  <si>
    <t>Lê Thị Châu</t>
  </si>
  <si>
    <t>Nguyễn Xuyến Chi</t>
  </si>
  <si>
    <t>Vũ Thành Công</t>
  </si>
  <si>
    <t>Nguyễn Thị Thuý Dung</t>
  </si>
  <si>
    <t>Phạm Thúy Dược</t>
  </si>
  <si>
    <t>Vi Thị Dược</t>
  </si>
  <si>
    <t>Lê Thuỳ Dương</t>
  </si>
  <si>
    <t>Đới Đức Đạt</t>
  </si>
  <si>
    <t>Đồng Ngọc Đức</t>
  </si>
  <si>
    <t>Nguyễn Văn Đức</t>
  </si>
  <si>
    <t>Vũ Văn Đức</t>
  </si>
  <si>
    <t>Đoàn Thị Hương Giang</t>
  </si>
  <si>
    <t>Trần Thị Giang</t>
  </si>
  <si>
    <t>Phạm Mạnh Hà</t>
  </si>
  <si>
    <t>Bùi Thị Hạ</t>
  </si>
  <si>
    <t>Ngô Thu Hằng</t>
  </si>
  <si>
    <t>Thân Thị Huê</t>
  </si>
  <si>
    <t>Đỗ Như Hùng</t>
  </si>
  <si>
    <t>Đoàn Thị Mai Hương</t>
  </si>
  <si>
    <t>Trần Thị Mai Hương</t>
  </si>
  <si>
    <t>Lưu Minh Khôi</t>
  </si>
  <si>
    <t>Vũ Trung Kiên</t>
  </si>
  <si>
    <t>Mạc Thị Kim Lan</t>
  </si>
  <si>
    <t>Nông Ngọc Lan</t>
  </si>
  <si>
    <t>Dương Thị Hương Liên</t>
  </si>
  <si>
    <t>Nguyễn Thị Liên</t>
  </si>
  <si>
    <t>Lê Bá Khánh Linh</t>
  </si>
  <si>
    <t>Trương Khánh Linh</t>
  </si>
  <si>
    <t>Vũ Thị Linh</t>
  </si>
  <si>
    <t>Trần Xuân Lực</t>
  </si>
  <si>
    <t>Nguyễn Thu Mai</t>
  </si>
  <si>
    <t>Trần Thị Huyền My</t>
  </si>
  <si>
    <t>Hoàng Thị Nga</t>
  </si>
  <si>
    <t>Nguyễn Thị Mai Nga</t>
  </si>
  <si>
    <t>Hoàng Thị Hải Ngân</t>
  </si>
  <si>
    <t>Nguyễn Thị Kim Ngân</t>
  </si>
  <si>
    <t>Phạm Thị Nghĩa</t>
  </si>
  <si>
    <t>Nguyễn Tú Oanh</t>
  </si>
  <si>
    <t>Lưu Thị Quyên</t>
  </si>
  <si>
    <t>Nguyễn Thị Hồng Quyên</t>
  </si>
  <si>
    <t>Hoàng Như Quý</t>
  </si>
  <si>
    <t>Nguyễn Văn Quý</t>
  </si>
  <si>
    <t>Trần Thị Tân</t>
  </si>
  <si>
    <t>Ôn Thị Thanh</t>
  </si>
  <si>
    <t>Dương Minh Thành</t>
  </si>
  <si>
    <t>Nguyễn Mạnh Thắng</t>
  </si>
  <si>
    <t>Vũ Văn Thắng</t>
  </si>
  <si>
    <t>Nguyễn Thị Thơ</t>
  </si>
  <si>
    <t>Đặng Ngọc Thu</t>
  </si>
  <si>
    <t>Vũ Thị Thuý</t>
  </si>
  <si>
    <t>Nguyễn Minh Thục</t>
  </si>
  <si>
    <t>Đào Thị Thúy</t>
  </si>
  <si>
    <t>Hà Thị Hoài Thương</t>
  </si>
  <si>
    <t>Trần Hữu Tiến</t>
  </si>
  <si>
    <t>Lê Ngọc Thiên Trang</t>
  </si>
  <si>
    <t>Lư Thị Thu Trang</t>
  </si>
  <si>
    <t>Lý Thị Quỳnh Trang</t>
  </si>
  <si>
    <t>Vũ Thị Thu Trang</t>
  </si>
  <si>
    <t>Phí Hữu Trường</t>
  </si>
  <si>
    <t>Vy Mạnh Tuấn</t>
  </si>
  <si>
    <t>Trịnh Văn Tuyền</t>
  </si>
  <si>
    <t>Nguyễn Thị Tú</t>
  </si>
  <si>
    <t>Nguyễn Thanh Tùng</t>
  </si>
  <si>
    <t>Quách Thị Tư</t>
  </si>
  <si>
    <t>Lê Thị Tố Uyên</t>
  </si>
  <si>
    <t>Hoàng Thị Vân</t>
  </si>
  <si>
    <t>Đỗ Thị Hải Yến</t>
  </si>
  <si>
    <t>Phạm Thị Yến</t>
  </si>
  <si>
    <t>Trịnh Thị Yến</t>
  </si>
  <si>
    <t>Đặng Thị Minh Châu</t>
  </si>
  <si>
    <t>QH-2012-E TCNH-CLC</t>
  </si>
  <si>
    <t>Tống Mỹ Duyên</t>
  </si>
  <si>
    <t>Nguyễn Tiến Đạt</t>
  </si>
  <si>
    <t>Đào Phương Đông</t>
  </si>
  <si>
    <t>Phí Thị Thu Hằng</t>
  </si>
  <si>
    <t>Lương Thu Hoài</t>
  </si>
  <si>
    <t>Vũ Hương Huyền</t>
  </si>
  <si>
    <t>Phạm Thị Thu Hương</t>
  </si>
  <si>
    <t>Vũ Vân Khánh</t>
  </si>
  <si>
    <t>Thân Thị Liên</t>
  </si>
  <si>
    <t>Đỗ Thuỳ Linh</t>
  </si>
  <si>
    <t>Trần Khánh Ly</t>
  </si>
  <si>
    <t>Đoàn Thái Ngân</t>
  </si>
  <si>
    <t>Lê Thị Nhàn</t>
  </si>
  <si>
    <t>Lê Thị Minh Phương</t>
  </si>
  <si>
    <t>Nguyễn Thiên Quang</t>
  </si>
  <si>
    <t>Nguyễn Thị Minh Sang</t>
  </si>
  <si>
    <t>Đỗ Thị Sen</t>
  </si>
  <si>
    <t>Trần Quang Thắng</t>
  </si>
  <si>
    <t>Nguyễn Lê Hương Thu</t>
  </si>
  <si>
    <t>Dương Đức Trung</t>
  </si>
  <si>
    <t>Lê Phương Uyên</t>
  </si>
  <si>
    <t>Đào Ngọc Vân</t>
  </si>
  <si>
    <t>8h30'-9h30' ngày 29/10/2012</t>
  </si>
  <si>
    <t>9h30'-10h30' ngày 29/10/2012</t>
  </si>
  <si>
    <t>10h30'-11h30' ngày 29/10/2012</t>
  </si>
  <si>
    <t>14h00'-15h00' ngày 30/10/2012</t>
  </si>
  <si>
    <t>15h00'-16h00' ngày 30/10/2012</t>
  </si>
  <si>
    <t>(Kèm theo công văn số  2423  / ĐHKT-ĐTĐH ngày  23  tháng   10    năm 2012)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</si>
</sst>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Arial Unicode MS"/>
      <family val="2"/>
    </font>
    <font>
      <b/>
      <i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wrapText="1"/>
    </xf>
    <xf numFmtId="14" fontId="9" fillId="0" borderId="2" xfId="0" applyNumberFormat="1" applyFont="1" applyBorder="1" applyAlignment="1">
      <alignment wrapText="1"/>
    </xf>
    <xf numFmtId="0" fontId="8" fillId="4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wrapText="1"/>
    </xf>
    <xf numFmtId="14" fontId="2" fillId="2" borderId="2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76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76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876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76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76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876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76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76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876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76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76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876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76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76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876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76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76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876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76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76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876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76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76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876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399"/>
  <sheetViews>
    <sheetView showGridLines="0" tabSelected="1" workbookViewId="0" topLeftCell="A1">
      <selection activeCell="A4" sqref="A4:G4"/>
    </sheetView>
  </sheetViews>
  <sheetFormatPr defaultColWidth="9.140625" defaultRowHeight="12.75"/>
  <cols>
    <col min="1" max="1" width="5.00390625" style="1" customWidth="1"/>
    <col min="2" max="2" width="10.57421875" style="1" customWidth="1"/>
    <col min="3" max="3" width="21.8515625" style="2" customWidth="1"/>
    <col min="4" max="4" width="10.421875" style="1" customWidth="1"/>
    <col min="5" max="5" width="20.00390625" style="1" customWidth="1"/>
    <col min="6" max="6" width="26.421875" style="1" customWidth="1"/>
    <col min="7" max="7" width="9.8515625" style="1" customWidth="1"/>
    <col min="8" max="16384" width="9.140625" style="3" customWidth="1"/>
  </cols>
  <sheetData>
    <row r="1" spans="1:9" ht="15.75">
      <c r="A1" s="22" t="s">
        <v>36</v>
      </c>
      <c r="B1" s="22"/>
      <c r="C1" s="22"/>
      <c r="H1" s="1"/>
      <c r="I1" s="1"/>
    </row>
    <row r="2" spans="1:9" ht="15.75">
      <c r="A2" s="23" t="s">
        <v>37</v>
      </c>
      <c r="B2" s="23"/>
      <c r="C2" s="23"/>
      <c r="H2" s="1"/>
      <c r="I2" s="1"/>
    </row>
    <row r="3" spans="1:7" ht="18.75" customHeight="1">
      <c r="A3" s="21" t="s">
        <v>11</v>
      </c>
      <c r="B3" s="21"/>
      <c r="C3" s="21"/>
      <c r="D3" s="21"/>
      <c r="E3" s="21"/>
      <c r="F3" s="21"/>
      <c r="G3" s="21"/>
    </row>
    <row r="4" spans="1:7" ht="18.75" customHeight="1">
      <c r="A4" s="24" t="s">
        <v>416</v>
      </c>
      <c r="B4" s="24"/>
      <c r="C4" s="24"/>
      <c r="D4" s="24"/>
      <c r="E4" s="24"/>
      <c r="F4" s="24"/>
      <c r="G4" s="24"/>
    </row>
    <row r="5" spans="1:7" s="5" customFormat="1" ht="33" customHeight="1">
      <c r="A5" s="12" t="s">
        <v>29</v>
      </c>
      <c r="B5" s="12" t="s">
        <v>32</v>
      </c>
      <c r="C5" s="12" t="s">
        <v>33</v>
      </c>
      <c r="D5" s="12" t="s">
        <v>34</v>
      </c>
      <c r="E5" s="12" t="s">
        <v>35</v>
      </c>
      <c r="F5" s="12" t="s">
        <v>30</v>
      </c>
      <c r="G5" s="12" t="s">
        <v>31</v>
      </c>
    </row>
    <row r="6" spans="1:7" s="7" customFormat="1" ht="19.5" customHeight="1">
      <c r="A6" s="13">
        <v>1</v>
      </c>
      <c r="B6" s="17" t="str">
        <f>RIGHT("a12050607",LEN("a12050607")-1)</f>
        <v>12050607</v>
      </c>
      <c r="C6" s="14" t="s">
        <v>60</v>
      </c>
      <c r="D6" s="19">
        <v>34073</v>
      </c>
      <c r="E6" s="13" t="s">
        <v>61</v>
      </c>
      <c r="F6" s="13" t="s">
        <v>411</v>
      </c>
      <c r="G6" s="6"/>
    </row>
    <row r="7" spans="1:7" s="7" customFormat="1" ht="19.5" customHeight="1">
      <c r="A7" s="13">
        <v>2</v>
      </c>
      <c r="B7" s="17" t="str">
        <f>RIGHT("a12050005",LEN("a12050005")-1)</f>
        <v>12050005</v>
      </c>
      <c r="C7" s="14" t="s">
        <v>62</v>
      </c>
      <c r="D7" s="19">
        <v>34382</v>
      </c>
      <c r="E7" s="13" t="s">
        <v>61</v>
      </c>
      <c r="F7" s="13" t="s">
        <v>411</v>
      </c>
      <c r="G7" s="6"/>
    </row>
    <row r="8" spans="1:7" s="7" customFormat="1" ht="19.5" customHeight="1">
      <c r="A8" s="13">
        <v>3</v>
      </c>
      <c r="B8" s="17" t="str">
        <f>RIGHT("a12050611",LEN("a12050611")-1)</f>
        <v>12050611</v>
      </c>
      <c r="C8" s="14" t="s">
        <v>63</v>
      </c>
      <c r="D8" s="19">
        <v>34614</v>
      </c>
      <c r="E8" s="13" t="s">
        <v>61</v>
      </c>
      <c r="F8" s="13" t="s">
        <v>411</v>
      </c>
      <c r="G8" s="6"/>
    </row>
    <row r="9" spans="1:7" s="7" customFormat="1" ht="19.5" customHeight="1">
      <c r="A9" s="13">
        <v>4</v>
      </c>
      <c r="B9" s="17" t="str">
        <f>RIGHT("a12050464",LEN("a12050464")-1)</f>
        <v>12050464</v>
      </c>
      <c r="C9" s="14" t="s">
        <v>64</v>
      </c>
      <c r="D9" s="19">
        <v>34095</v>
      </c>
      <c r="E9" s="13" t="s">
        <v>61</v>
      </c>
      <c r="F9" s="13" t="s">
        <v>411</v>
      </c>
      <c r="G9" s="6"/>
    </row>
    <row r="10" spans="1:7" s="7" customFormat="1" ht="19.5" customHeight="1">
      <c r="A10" s="13">
        <v>5</v>
      </c>
      <c r="B10" s="17" t="str">
        <f>RIGHT("a12050009",LEN("a12050009")-1)</f>
        <v>12050009</v>
      </c>
      <c r="C10" s="14" t="s">
        <v>65</v>
      </c>
      <c r="D10" s="19">
        <v>34407</v>
      </c>
      <c r="E10" s="13" t="s">
        <v>61</v>
      </c>
      <c r="F10" s="13" t="s">
        <v>411</v>
      </c>
      <c r="G10" s="6"/>
    </row>
    <row r="11" spans="1:7" s="7" customFormat="1" ht="19.5" customHeight="1">
      <c r="A11" s="13">
        <v>6</v>
      </c>
      <c r="B11" s="17" t="str">
        <f>RIGHT("a12050603",LEN("a12050603")-1)</f>
        <v>12050603</v>
      </c>
      <c r="C11" s="14" t="s">
        <v>66</v>
      </c>
      <c r="D11" s="19">
        <v>34591</v>
      </c>
      <c r="E11" s="13" t="s">
        <v>61</v>
      </c>
      <c r="F11" s="13" t="s">
        <v>411</v>
      </c>
      <c r="G11" s="6"/>
    </row>
    <row r="12" spans="1:7" s="7" customFormat="1" ht="19.5" customHeight="1">
      <c r="A12" s="13">
        <v>7</v>
      </c>
      <c r="B12" s="17" t="str">
        <f>RIGHT("a12050195",LEN("a12050195")-1)</f>
        <v>12050195</v>
      </c>
      <c r="C12" s="14" t="s">
        <v>67</v>
      </c>
      <c r="D12" s="19">
        <v>34441</v>
      </c>
      <c r="E12" s="13" t="s">
        <v>61</v>
      </c>
      <c r="F12" s="13" t="s">
        <v>411</v>
      </c>
      <c r="G12" s="6"/>
    </row>
    <row r="13" spans="1:7" s="7" customFormat="1" ht="19.5" customHeight="1">
      <c r="A13" s="13">
        <v>8</v>
      </c>
      <c r="B13" s="17" t="str">
        <f>RIGHT("a12050593",LEN("a12050593")-1)</f>
        <v>12050593</v>
      </c>
      <c r="C13" s="14" t="s">
        <v>68</v>
      </c>
      <c r="D13" s="19">
        <v>34679</v>
      </c>
      <c r="E13" s="13" t="s">
        <v>61</v>
      </c>
      <c r="F13" s="13" t="s">
        <v>411</v>
      </c>
      <c r="G13" s="6"/>
    </row>
    <row r="14" spans="1:7" s="7" customFormat="1" ht="19.5" customHeight="1">
      <c r="A14" s="13">
        <v>9</v>
      </c>
      <c r="B14" s="17" t="str">
        <f>RIGHT("a12050014",LEN("a12050014")-1)</f>
        <v>12050014</v>
      </c>
      <c r="C14" s="14" t="s">
        <v>69</v>
      </c>
      <c r="D14" s="19">
        <v>34620</v>
      </c>
      <c r="E14" s="13" t="s">
        <v>61</v>
      </c>
      <c r="F14" s="13" t="s">
        <v>411</v>
      </c>
      <c r="G14" s="6"/>
    </row>
    <row r="15" spans="1:7" s="7" customFormat="1" ht="19.5" customHeight="1">
      <c r="A15" s="13">
        <v>10</v>
      </c>
      <c r="B15" s="17" t="str">
        <f>RIGHT("a12050470",LEN("a12050470")-1)</f>
        <v>12050470</v>
      </c>
      <c r="C15" s="14" t="s">
        <v>70</v>
      </c>
      <c r="D15" s="19">
        <v>33777</v>
      </c>
      <c r="E15" s="13" t="s">
        <v>61</v>
      </c>
      <c r="F15" s="13" t="s">
        <v>411</v>
      </c>
      <c r="G15" s="6"/>
    </row>
    <row r="16" spans="1:7" s="7" customFormat="1" ht="19.5" customHeight="1">
      <c r="A16" s="13">
        <v>11</v>
      </c>
      <c r="B16" s="17" t="str">
        <f>RIGHT("a12050021",LEN("a12050021")-1)</f>
        <v>12050021</v>
      </c>
      <c r="C16" s="14" t="s">
        <v>71</v>
      </c>
      <c r="D16" s="19">
        <v>34381</v>
      </c>
      <c r="E16" s="13" t="s">
        <v>61</v>
      </c>
      <c r="F16" s="13" t="s">
        <v>411</v>
      </c>
      <c r="G16" s="6"/>
    </row>
    <row r="17" spans="1:7" s="7" customFormat="1" ht="19.5" customHeight="1">
      <c r="A17" s="13">
        <v>12</v>
      </c>
      <c r="B17" s="17" t="str">
        <f>RIGHT("a12050197",LEN("a12050197")-1)</f>
        <v>12050197</v>
      </c>
      <c r="C17" s="14" t="s">
        <v>24</v>
      </c>
      <c r="D17" s="19">
        <v>34439</v>
      </c>
      <c r="E17" s="13" t="s">
        <v>61</v>
      </c>
      <c r="F17" s="13" t="s">
        <v>411</v>
      </c>
      <c r="G17" s="6"/>
    </row>
    <row r="18" spans="1:7" s="7" customFormat="1" ht="19.5" customHeight="1">
      <c r="A18" s="13">
        <v>13</v>
      </c>
      <c r="B18" s="17" t="str">
        <f>RIGHT("a12050459",LEN("a12050459")-1)</f>
        <v>12050459</v>
      </c>
      <c r="C18" s="14" t="s">
        <v>72</v>
      </c>
      <c r="D18" s="19">
        <v>33860</v>
      </c>
      <c r="E18" s="13" t="s">
        <v>61</v>
      </c>
      <c r="F18" s="13" t="s">
        <v>411</v>
      </c>
      <c r="G18" s="6"/>
    </row>
    <row r="19" spans="1:7" s="7" customFormat="1" ht="19.5" customHeight="1">
      <c r="A19" s="13">
        <v>14</v>
      </c>
      <c r="B19" s="17" t="str">
        <f>RIGHT("a12050608",LEN("a12050608")-1)</f>
        <v>12050608</v>
      </c>
      <c r="C19" s="14" t="s">
        <v>72</v>
      </c>
      <c r="D19" s="19">
        <v>34599</v>
      </c>
      <c r="E19" s="13" t="s">
        <v>61</v>
      </c>
      <c r="F19" s="13" t="s">
        <v>411</v>
      </c>
      <c r="G19" s="6"/>
    </row>
    <row r="20" spans="1:7" s="7" customFormat="1" ht="19.5" customHeight="1">
      <c r="A20" s="13">
        <v>15</v>
      </c>
      <c r="B20" s="17" t="str">
        <f>RIGHT("a12050198",LEN("a12050198")-1)</f>
        <v>12050198</v>
      </c>
      <c r="C20" s="14" t="s">
        <v>43</v>
      </c>
      <c r="D20" s="19">
        <v>34622</v>
      </c>
      <c r="E20" s="13" t="s">
        <v>61</v>
      </c>
      <c r="F20" s="13" t="s">
        <v>411</v>
      </c>
      <c r="G20" s="6"/>
    </row>
    <row r="21" spans="1:7" s="7" customFormat="1" ht="19.5" customHeight="1">
      <c r="A21" s="13">
        <v>16</v>
      </c>
      <c r="B21" s="17" t="str">
        <f>RIGHT("a12050037",LEN("a12050037")-1)</f>
        <v>12050037</v>
      </c>
      <c r="C21" s="14" t="s">
        <v>50</v>
      </c>
      <c r="D21" s="19">
        <v>34403</v>
      </c>
      <c r="E21" s="13" t="s">
        <v>61</v>
      </c>
      <c r="F21" s="13" t="s">
        <v>411</v>
      </c>
      <c r="G21" s="6"/>
    </row>
    <row r="22" spans="1:7" s="7" customFormat="1" ht="19.5" customHeight="1">
      <c r="A22" s="13">
        <v>17</v>
      </c>
      <c r="B22" s="17" t="str">
        <f>RIGHT("a12050592",LEN("a12050592")-1)</f>
        <v>12050592</v>
      </c>
      <c r="C22" s="14" t="s">
        <v>73</v>
      </c>
      <c r="D22" s="19">
        <v>34397</v>
      </c>
      <c r="E22" s="13" t="s">
        <v>61</v>
      </c>
      <c r="F22" s="13" t="s">
        <v>411</v>
      </c>
      <c r="G22" s="6"/>
    </row>
    <row r="23" spans="1:7" s="7" customFormat="1" ht="19.5" customHeight="1">
      <c r="A23" s="13">
        <v>18</v>
      </c>
      <c r="B23" s="17" t="str">
        <f>RIGHT("a12050039",LEN("a12050039")-1)</f>
        <v>12050039</v>
      </c>
      <c r="C23" s="14" t="s">
        <v>74</v>
      </c>
      <c r="D23" s="19">
        <v>34648</v>
      </c>
      <c r="E23" s="13" t="s">
        <v>61</v>
      </c>
      <c r="F23" s="13" t="s">
        <v>411</v>
      </c>
      <c r="G23" s="6"/>
    </row>
    <row r="24" spans="1:7" s="7" customFormat="1" ht="19.5" customHeight="1">
      <c r="A24" s="13">
        <v>19</v>
      </c>
      <c r="B24" s="17" t="str">
        <f>RIGHT("a12050219",LEN("a12050219")-1)</f>
        <v>12050219</v>
      </c>
      <c r="C24" s="14" t="s">
        <v>75</v>
      </c>
      <c r="D24" s="19">
        <v>34433</v>
      </c>
      <c r="E24" s="13" t="s">
        <v>61</v>
      </c>
      <c r="F24" s="13" t="s">
        <v>411</v>
      </c>
      <c r="G24" s="6"/>
    </row>
    <row r="25" spans="1:7" s="7" customFormat="1" ht="19.5" customHeight="1">
      <c r="A25" s="13">
        <v>20</v>
      </c>
      <c r="B25" s="17" t="str">
        <f>RIGHT("a12050500",LEN("a12050500")-1)</f>
        <v>12050500</v>
      </c>
      <c r="C25" s="14" t="s">
        <v>76</v>
      </c>
      <c r="D25" s="19">
        <v>34269</v>
      </c>
      <c r="E25" s="13" t="s">
        <v>61</v>
      </c>
      <c r="F25" s="13" t="s">
        <v>411</v>
      </c>
      <c r="G25" s="6"/>
    </row>
    <row r="26" spans="1:7" s="7" customFormat="1" ht="19.5" customHeight="1">
      <c r="A26" s="13">
        <v>21</v>
      </c>
      <c r="B26" s="17" t="str">
        <f>RIGHT("a12050214",LEN("a12050214")-1)</f>
        <v>12050214</v>
      </c>
      <c r="C26" s="14" t="s">
        <v>77</v>
      </c>
      <c r="D26" s="19">
        <v>34577</v>
      </c>
      <c r="E26" s="13" t="s">
        <v>61</v>
      </c>
      <c r="F26" s="13" t="s">
        <v>411</v>
      </c>
      <c r="G26" s="6"/>
    </row>
    <row r="27" spans="1:7" s="7" customFormat="1" ht="19.5" customHeight="1">
      <c r="A27" s="13">
        <v>22</v>
      </c>
      <c r="B27" s="17" t="str">
        <f>RIGHT("a12050199",LEN("a12050199")-1)</f>
        <v>12050199</v>
      </c>
      <c r="C27" s="14" t="s">
        <v>78</v>
      </c>
      <c r="D27" s="19">
        <v>34096</v>
      </c>
      <c r="E27" s="13" t="s">
        <v>61</v>
      </c>
      <c r="F27" s="13" t="s">
        <v>412</v>
      </c>
      <c r="G27" s="6"/>
    </row>
    <row r="28" spans="1:7" s="7" customFormat="1" ht="19.5" customHeight="1">
      <c r="A28" s="13">
        <v>23</v>
      </c>
      <c r="B28" s="17" t="str">
        <f>RIGHT("a12050602",LEN("a12050602")-1)</f>
        <v>12050602</v>
      </c>
      <c r="C28" s="14" t="s">
        <v>79</v>
      </c>
      <c r="D28" s="19">
        <v>33807</v>
      </c>
      <c r="E28" s="13" t="s">
        <v>61</v>
      </c>
      <c r="F28" s="13" t="s">
        <v>412</v>
      </c>
      <c r="G28" s="6"/>
    </row>
    <row r="29" spans="1:7" s="7" customFormat="1" ht="19.5" customHeight="1">
      <c r="A29" s="13">
        <v>24</v>
      </c>
      <c r="B29" s="17" t="str">
        <f>RIGHT("a12050220",LEN("a12050220")-1)</f>
        <v>12050220</v>
      </c>
      <c r="C29" s="14" t="s">
        <v>80</v>
      </c>
      <c r="D29" s="19">
        <v>34355</v>
      </c>
      <c r="E29" s="13" t="s">
        <v>61</v>
      </c>
      <c r="F29" s="13" t="s">
        <v>412</v>
      </c>
      <c r="G29" s="6"/>
    </row>
    <row r="30" spans="1:7" s="7" customFormat="1" ht="19.5" customHeight="1">
      <c r="A30" s="13">
        <v>25</v>
      </c>
      <c r="B30" s="17" t="str">
        <f>RIGHT("a12050458",LEN("a12050458")-1)</f>
        <v>12050458</v>
      </c>
      <c r="C30" s="14" t="s">
        <v>81</v>
      </c>
      <c r="D30" s="19">
        <v>34177</v>
      </c>
      <c r="E30" s="13" t="s">
        <v>61</v>
      </c>
      <c r="F30" s="13" t="s">
        <v>412</v>
      </c>
      <c r="G30" s="6"/>
    </row>
    <row r="31" spans="1:7" s="7" customFormat="1" ht="19.5" customHeight="1">
      <c r="A31" s="13">
        <v>26</v>
      </c>
      <c r="B31" s="17" t="str">
        <f>RIGHT("a12050494",LEN("a12050494")-1)</f>
        <v>12050494</v>
      </c>
      <c r="C31" s="14" t="s">
        <v>82</v>
      </c>
      <c r="D31" s="19">
        <v>34045</v>
      </c>
      <c r="E31" s="13" t="s">
        <v>61</v>
      </c>
      <c r="F31" s="13" t="s">
        <v>412</v>
      </c>
      <c r="G31" s="6"/>
    </row>
    <row r="32" spans="1:7" s="7" customFormat="1" ht="19.5" customHeight="1">
      <c r="A32" s="13">
        <v>27</v>
      </c>
      <c r="B32" s="17" t="str">
        <f>RIGHT("a12050600",LEN("a12050600")-1)</f>
        <v>12050600</v>
      </c>
      <c r="C32" s="14" t="s">
        <v>83</v>
      </c>
      <c r="D32" s="19">
        <v>34617</v>
      </c>
      <c r="E32" s="13" t="s">
        <v>61</v>
      </c>
      <c r="F32" s="13" t="s">
        <v>412</v>
      </c>
      <c r="G32" s="6"/>
    </row>
    <row r="33" spans="1:7" s="7" customFormat="1" ht="19.5" customHeight="1">
      <c r="A33" s="13">
        <v>28</v>
      </c>
      <c r="B33" s="17" t="str">
        <f>RIGHT("a12050460",LEN("a12050460")-1)</f>
        <v>12050460</v>
      </c>
      <c r="C33" s="14" t="s">
        <v>84</v>
      </c>
      <c r="D33" s="19">
        <v>34250</v>
      </c>
      <c r="E33" s="13" t="s">
        <v>61</v>
      </c>
      <c r="F33" s="13" t="s">
        <v>412</v>
      </c>
      <c r="G33" s="6"/>
    </row>
    <row r="34" spans="1:7" s="7" customFormat="1" ht="19.5" customHeight="1">
      <c r="A34" s="13">
        <v>29</v>
      </c>
      <c r="B34" s="17" t="str">
        <f>RIGHT("a12050463",LEN("a12050463")-1)</f>
        <v>12050463</v>
      </c>
      <c r="C34" s="14" t="s">
        <v>85</v>
      </c>
      <c r="D34" s="19">
        <v>33821</v>
      </c>
      <c r="E34" s="13" t="s">
        <v>61</v>
      </c>
      <c r="F34" s="13" t="s">
        <v>412</v>
      </c>
      <c r="G34" s="6"/>
    </row>
    <row r="35" spans="1:7" s="7" customFormat="1" ht="19.5" customHeight="1">
      <c r="A35" s="13">
        <v>30</v>
      </c>
      <c r="B35" s="17" t="str">
        <f>RIGHT("a12050481",LEN("a12050481")-1)</f>
        <v>12050481</v>
      </c>
      <c r="C35" s="14" t="s">
        <v>86</v>
      </c>
      <c r="D35" s="19">
        <v>34105</v>
      </c>
      <c r="E35" s="13" t="s">
        <v>61</v>
      </c>
      <c r="F35" s="13" t="s">
        <v>412</v>
      </c>
      <c r="G35" s="6"/>
    </row>
    <row r="36" spans="1:7" s="7" customFormat="1" ht="19.5" customHeight="1">
      <c r="A36" s="13">
        <v>31</v>
      </c>
      <c r="B36" s="17" t="str">
        <f>RIGHT("a12050599",LEN("a12050599")-1)</f>
        <v>12050599</v>
      </c>
      <c r="C36" s="14" t="s">
        <v>87</v>
      </c>
      <c r="D36" s="19">
        <v>34579</v>
      </c>
      <c r="E36" s="13" t="s">
        <v>61</v>
      </c>
      <c r="F36" s="13" t="s">
        <v>412</v>
      </c>
      <c r="G36" s="6"/>
    </row>
    <row r="37" spans="1:7" s="7" customFormat="1" ht="19.5" customHeight="1">
      <c r="A37" s="13">
        <v>32</v>
      </c>
      <c r="B37" s="17" t="str">
        <f>RIGHT("a12050594",LEN("a12050594")-1)</f>
        <v>12050594</v>
      </c>
      <c r="C37" s="14" t="s">
        <v>88</v>
      </c>
      <c r="D37" s="19">
        <v>34449</v>
      </c>
      <c r="E37" s="13" t="s">
        <v>61</v>
      </c>
      <c r="F37" s="13" t="s">
        <v>412</v>
      </c>
      <c r="G37" s="6"/>
    </row>
    <row r="38" spans="1:7" s="7" customFormat="1" ht="19.5" customHeight="1">
      <c r="A38" s="13">
        <v>33</v>
      </c>
      <c r="B38" s="17" t="str">
        <f>RIGHT("a12050499",LEN("a12050499")-1)</f>
        <v>12050499</v>
      </c>
      <c r="C38" s="14" t="s">
        <v>89</v>
      </c>
      <c r="D38" s="19">
        <v>34153</v>
      </c>
      <c r="E38" s="13" t="s">
        <v>61</v>
      </c>
      <c r="F38" s="13" t="s">
        <v>412</v>
      </c>
      <c r="G38" s="6"/>
    </row>
    <row r="39" spans="1:7" s="7" customFormat="1" ht="19.5" customHeight="1">
      <c r="A39" s="13">
        <v>34</v>
      </c>
      <c r="B39" s="17" t="str">
        <f>RIGHT("a12050601",LEN("a12050601")-1)</f>
        <v>12050601</v>
      </c>
      <c r="C39" s="14" t="s">
        <v>90</v>
      </c>
      <c r="D39" s="19">
        <v>34225</v>
      </c>
      <c r="E39" s="13" t="s">
        <v>61</v>
      </c>
      <c r="F39" s="13" t="s">
        <v>412</v>
      </c>
      <c r="G39" s="6"/>
    </row>
    <row r="40" spans="1:7" s="7" customFormat="1" ht="19.5" customHeight="1">
      <c r="A40" s="13">
        <v>35</v>
      </c>
      <c r="B40" s="17" t="str">
        <f>RIGHT("a12050086",LEN("a12050086")-1)</f>
        <v>12050086</v>
      </c>
      <c r="C40" s="14" t="s">
        <v>91</v>
      </c>
      <c r="D40" s="19">
        <v>34462</v>
      </c>
      <c r="E40" s="13" t="s">
        <v>61</v>
      </c>
      <c r="F40" s="13" t="s">
        <v>412</v>
      </c>
      <c r="G40" s="6"/>
    </row>
    <row r="41" spans="1:7" s="7" customFormat="1" ht="19.5" customHeight="1">
      <c r="A41" s="13">
        <v>36</v>
      </c>
      <c r="B41" s="17" t="str">
        <f>RIGHT("a12050610",LEN("a12050610")-1)</f>
        <v>12050610</v>
      </c>
      <c r="C41" s="14" t="s">
        <v>92</v>
      </c>
      <c r="D41" s="19">
        <v>34407</v>
      </c>
      <c r="E41" s="13" t="s">
        <v>61</v>
      </c>
      <c r="F41" s="13" t="s">
        <v>412</v>
      </c>
      <c r="G41" s="6"/>
    </row>
    <row r="42" spans="1:7" s="7" customFormat="1" ht="19.5" customHeight="1">
      <c r="A42" s="13">
        <v>37</v>
      </c>
      <c r="B42" s="17" t="str">
        <f>RIGHT("a12050595",LEN("a12050595")-1)</f>
        <v>12050595</v>
      </c>
      <c r="C42" s="14" t="s">
        <v>93</v>
      </c>
      <c r="D42" s="19">
        <v>34669</v>
      </c>
      <c r="E42" s="13" t="s">
        <v>61</v>
      </c>
      <c r="F42" s="13" t="s">
        <v>412</v>
      </c>
      <c r="G42" s="6"/>
    </row>
    <row r="43" spans="1:7" s="7" customFormat="1" ht="19.5" customHeight="1">
      <c r="A43" s="13">
        <v>38</v>
      </c>
      <c r="B43" s="17" t="str">
        <f>RIGHT("a12050609",LEN("a12050609")-1)</f>
        <v>12050609</v>
      </c>
      <c r="C43" s="14" t="s">
        <v>94</v>
      </c>
      <c r="D43" s="19">
        <v>34556</v>
      </c>
      <c r="E43" s="13" t="s">
        <v>61</v>
      </c>
      <c r="F43" s="13" t="s">
        <v>412</v>
      </c>
      <c r="G43" s="6"/>
    </row>
    <row r="44" spans="1:7" s="7" customFormat="1" ht="19.5" customHeight="1">
      <c r="A44" s="13">
        <v>39</v>
      </c>
      <c r="B44" s="17" t="str">
        <f>RIGHT("a12050471",LEN("a12050471")-1)</f>
        <v>12050471</v>
      </c>
      <c r="C44" s="14" t="s">
        <v>95</v>
      </c>
      <c r="D44" s="19">
        <v>34179</v>
      </c>
      <c r="E44" s="13" t="s">
        <v>61</v>
      </c>
      <c r="F44" s="13" t="s">
        <v>412</v>
      </c>
      <c r="G44" s="6"/>
    </row>
    <row r="45" spans="1:7" s="7" customFormat="1" ht="19.5" customHeight="1">
      <c r="A45" s="13">
        <v>40</v>
      </c>
      <c r="B45" s="17" t="str">
        <f>RIGHT("a12050224",LEN("a12050224")-1)</f>
        <v>12050224</v>
      </c>
      <c r="C45" s="14" t="s">
        <v>96</v>
      </c>
      <c r="D45" s="19">
        <v>34586</v>
      </c>
      <c r="E45" s="13" t="s">
        <v>61</v>
      </c>
      <c r="F45" s="13" t="s">
        <v>412</v>
      </c>
      <c r="G45" s="6"/>
    </row>
    <row r="46" spans="1:7" s="7" customFormat="1" ht="19.5" customHeight="1">
      <c r="A46" s="13">
        <v>41</v>
      </c>
      <c r="B46" s="17" t="str">
        <f>RIGHT("a12050307",LEN("a12050307")-1)</f>
        <v>12050307</v>
      </c>
      <c r="C46" s="14" t="s">
        <v>97</v>
      </c>
      <c r="D46" s="19">
        <v>34566</v>
      </c>
      <c r="E46" s="13" t="s">
        <v>61</v>
      </c>
      <c r="F46" s="13" t="s">
        <v>412</v>
      </c>
      <c r="G46" s="6"/>
    </row>
    <row r="47" spans="1:7" s="7" customFormat="1" ht="19.5" customHeight="1">
      <c r="A47" s="13">
        <v>42</v>
      </c>
      <c r="B47" s="17" t="str">
        <f>RIGHT("a12050465",LEN("a12050465")-1)</f>
        <v>12050465</v>
      </c>
      <c r="C47" s="14" t="s">
        <v>98</v>
      </c>
      <c r="D47" s="19">
        <v>33976</v>
      </c>
      <c r="E47" s="13" t="s">
        <v>61</v>
      </c>
      <c r="F47" s="13" t="s">
        <v>412</v>
      </c>
      <c r="G47" s="6"/>
    </row>
    <row r="48" spans="1:7" s="7" customFormat="1" ht="19.5" customHeight="1">
      <c r="A48" s="13">
        <v>43</v>
      </c>
      <c r="B48" s="17" t="str">
        <f>RIGHT("a12050596",LEN("a12050596")-1)</f>
        <v>12050596</v>
      </c>
      <c r="C48" s="14" t="s">
        <v>99</v>
      </c>
      <c r="D48" s="19">
        <v>34651</v>
      </c>
      <c r="E48" s="13" t="s">
        <v>61</v>
      </c>
      <c r="F48" s="13" t="s">
        <v>413</v>
      </c>
      <c r="G48" s="6"/>
    </row>
    <row r="49" spans="1:7" s="7" customFormat="1" ht="19.5" customHeight="1">
      <c r="A49" s="13">
        <v>44</v>
      </c>
      <c r="B49" s="17" t="str">
        <f>RIGHT("a12050604",LEN("a12050604")-1)</f>
        <v>12050604</v>
      </c>
      <c r="C49" s="14" t="s">
        <v>100</v>
      </c>
      <c r="D49" s="19">
        <v>34413</v>
      </c>
      <c r="E49" s="13" t="s">
        <v>61</v>
      </c>
      <c r="F49" s="13" t="s">
        <v>413</v>
      </c>
      <c r="G49" s="6"/>
    </row>
    <row r="50" spans="1:7" s="7" customFormat="1" ht="19.5" customHeight="1">
      <c r="A50" s="13">
        <v>45</v>
      </c>
      <c r="B50" s="17" t="str">
        <f>RIGHT("a12050101",LEN("a12050101")-1)</f>
        <v>12050101</v>
      </c>
      <c r="C50" s="14" t="s">
        <v>101</v>
      </c>
      <c r="D50" s="19">
        <v>34379</v>
      </c>
      <c r="E50" s="13" t="s">
        <v>61</v>
      </c>
      <c r="F50" s="13" t="s">
        <v>413</v>
      </c>
      <c r="G50" s="6"/>
    </row>
    <row r="51" spans="1:7" s="7" customFormat="1" ht="19.5" customHeight="1">
      <c r="A51" s="13">
        <v>46</v>
      </c>
      <c r="B51" s="17" t="str">
        <f>RIGHT("a12050496",LEN("a12050496")-1)</f>
        <v>12050496</v>
      </c>
      <c r="C51" s="14" t="s">
        <v>102</v>
      </c>
      <c r="D51" s="19">
        <v>34110</v>
      </c>
      <c r="E51" s="13" t="s">
        <v>61</v>
      </c>
      <c r="F51" s="13" t="s">
        <v>413</v>
      </c>
      <c r="G51" s="6"/>
    </row>
    <row r="52" spans="1:7" s="7" customFormat="1" ht="19.5" customHeight="1">
      <c r="A52" s="13">
        <v>47</v>
      </c>
      <c r="B52" s="17" t="str">
        <f>RIGHT("a12050503",LEN("a12050503")-1)</f>
        <v>12050503</v>
      </c>
      <c r="C52" s="14" t="s">
        <v>103</v>
      </c>
      <c r="D52" s="19">
        <v>34086</v>
      </c>
      <c r="E52" s="13" t="s">
        <v>61</v>
      </c>
      <c r="F52" s="13" t="s">
        <v>413</v>
      </c>
      <c r="G52" s="6"/>
    </row>
    <row r="53" spans="1:7" s="7" customFormat="1" ht="19.5" customHeight="1">
      <c r="A53" s="13">
        <v>48</v>
      </c>
      <c r="B53" s="17" t="str">
        <f>RIGHT("a12050466",LEN("a12050466")-1)</f>
        <v>12050466</v>
      </c>
      <c r="C53" s="14" t="s">
        <v>104</v>
      </c>
      <c r="D53" s="19">
        <v>33849</v>
      </c>
      <c r="E53" s="13" t="s">
        <v>61</v>
      </c>
      <c r="F53" s="13" t="s">
        <v>413</v>
      </c>
      <c r="G53" s="6"/>
    </row>
    <row r="54" spans="1:7" s="7" customFormat="1" ht="19.5" customHeight="1">
      <c r="A54" s="13">
        <v>49</v>
      </c>
      <c r="B54" s="17" t="str">
        <f>RIGHT("a12050105",LEN("a12050105")-1)</f>
        <v>12050105</v>
      </c>
      <c r="C54" s="14" t="s">
        <v>22</v>
      </c>
      <c r="D54" s="19">
        <v>34428</v>
      </c>
      <c r="E54" s="13" t="s">
        <v>61</v>
      </c>
      <c r="F54" s="13" t="s">
        <v>413</v>
      </c>
      <c r="G54" s="6"/>
    </row>
    <row r="55" spans="1:7" s="7" customFormat="1" ht="19.5" customHeight="1">
      <c r="A55" s="13">
        <v>50</v>
      </c>
      <c r="B55" s="17" t="str">
        <f>RIGHT("a12050504",LEN("a12050504")-1)</f>
        <v>12050504</v>
      </c>
      <c r="C55" s="14" t="s">
        <v>105</v>
      </c>
      <c r="D55" s="19">
        <v>34069</v>
      </c>
      <c r="E55" s="13" t="s">
        <v>61</v>
      </c>
      <c r="F55" s="13" t="s">
        <v>413</v>
      </c>
      <c r="G55" s="6"/>
    </row>
    <row r="56" spans="1:7" s="7" customFormat="1" ht="19.5" customHeight="1">
      <c r="A56" s="13">
        <v>51</v>
      </c>
      <c r="B56" s="17" t="str">
        <f>RIGHT("a12050325",LEN("a12050325")-1)</f>
        <v>12050325</v>
      </c>
      <c r="C56" s="14" t="s">
        <v>59</v>
      </c>
      <c r="D56" s="19">
        <v>34340</v>
      </c>
      <c r="E56" s="13" t="s">
        <v>61</v>
      </c>
      <c r="F56" s="13" t="s">
        <v>413</v>
      </c>
      <c r="G56" s="6"/>
    </row>
    <row r="57" spans="1:7" s="7" customFormat="1" ht="19.5" customHeight="1">
      <c r="A57" s="13">
        <v>52</v>
      </c>
      <c r="B57" s="17" t="str">
        <f>RIGHT("a12050115",LEN("a12050115")-1)</f>
        <v>12050115</v>
      </c>
      <c r="C57" s="14" t="s">
        <v>47</v>
      </c>
      <c r="D57" s="19">
        <v>34381</v>
      </c>
      <c r="E57" s="13" t="s">
        <v>61</v>
      </c>
      <c r="F57" s="13" t="s">
        <v>413</v>
      </c>
      <c r="G57" s="6"/>
    </row>
    <row r="58" spans="1:7" s="7" customFormat="1" ht="19.5" customHeight="1">
      <c r="A58" s="13">
        <v>53</v>
      </c>
      <c r="B58" s="17" t="str">
        <f>RIGHT("a12050114",LEN("a12050114")-1)</f>
        <v>12050114</v>
      </c>
      <c r="C58" s="14" t="s">
        <v>47</v>
      </c>
      <c r="D58" s="19">
        <v>34653</v>
      </c>
      <c r="E58" s="13" t="s">
        <v>61</v>
      </c>
      <c r="F58" s="13" t="s">
        <v>413</v>
      </c>
      <c r="G58" s="6"/>
    </row>
    <row r="59" spans="1:7" s="7" customFormat="1" ht="19.5" customHeight="1">
      <c r="A59" s="13">
        <v>54</v>
      </c>
      <c r="B59" s="17" t="str">
        <f>RIGHT("a12050327",LEN("a12050327")-1)</f>
        <v>12050327</v>
      </c>
      <c r="C59" s="14" t="s">
        <v>106</v>
      </c>
      <c r="D59" s="19">
        <v>34656</v>
      </c>
      <c r="E59" s="13" t="s">
        <v>61</v>
      </c>
      <c r="F59" s="13" t="s">
        <v>413</v>
      </c>
      <c r="G59" s="6"/>
    </row>
    <row r="60" spans="1:7" s="7" customFormat="1" ht="19.5" customHeight="1">
      <c r="A60" s="13">
        <v>55</v>
      </c>
      <c r="B60" s="17" t="str">
        <f>RIGHT("a12050328",LEN("a12050328")-1)</f>
        <v>12050328</v>
      </c>
      <c r="C60" s="14" t="s">
        <v>41</v>
      </c>
      <c r="D60" s="19">
        <v>34688</v>
      </c>
      <c r="E60" s="13" t="s">
        <v>61</v>
      </c>
      <c r="F60" s="13" t="s">
        <v>413</v>
      </c>
      <c r="G60" s="6"/>
    </row>
    <row r="61" spans="1:7" s="7" customFormat="1" ht="19.5" customHeight="1">
      <c r="A61" s="13">
        <v>56</v>
      </c>
      <c r="B61" s="17" t="str">
        <f>RIGHT("a12050492",LEN("a12050492")-1)</f>
        <v>12050492</v>
      </c>
      <c r="C61" s="14" t="s">
        <v>107</v>
      </c>
      <c r="D61" s="19">
        <v>33990</v>
      </c>
      <c r="E61" s="13" t="s">
        <v>61</v>
      </c>
      <c r="F61" s="13" t="s">
        <v>413</v>
      </c>
      <c r="G61" s="6"/>
    </row>
    <row r="62" spans="1:7" s="7" customFormat="1" ht="19.5" customHeight="1">
      <c r="A62" s="13">
        <v>57</v>
      </c>
      <c r="B62" s="17" t="str">
        <f>RIGHT("a12050591",LEN("a12050591")-1)</f>
        <v>12050591</v>
      </c>
      <c r="C62" s="14" t="s">
        <v>108</v>
      </c>
      <c r="D62" s="19">
        <v>34646</v>
      </c>
      <c r="E62" s="13" t="s">
        <v>61</v>
      </c>
      <c r="F62" s="13" t="s">
        <v>413</v>
      </c>
      <c r="G62" s="6"/>
    </row>
    <row r="63" spans="1:7" s="7" customFormat="1" ht="19.5" customHeight="1">
      <c r="A63" s="13">
        <v>58</v>
      </c>
      <c r="B63" s="17" t="str">
        <f>RIGHT("a12050332",LEN("a12050332")-1)</f>
        <v>12050332</v>
      </c>
      <c r="C63" s="14" t="s">
        <v>109</v>
      </c>
      <c r="D63" s="19">
        <v>34423</v>
      </c>
      <c r="E63" s="13" t="s">
        <v>61</v>
      </c>
      <c r="F63" s="13" t="s">
        <v>413</v>
      </c>
      <c r="G63" s="6"/>
    </row>
    <row r="64" spans="1:7" s="7" customFormat="1" ht="19.5" customHeight="1">
      <c r="A64" s="13">
        <v>59</v>
      </c>
      <c r="B64" s="17" t="str">
        <f>RIGHT("a12050130",LEN("a12050130")-1)</f>
        <v>12050130</v>
      </c>
      <c r="C64" s="14" t="s">
        <v>25</v>
      </c>
      <c r="D64" s="19">
        <v>34608</v>
      </c>
      <c r="E64" s="13" t="s">
        <v>61</v>
      </c>
      <c r="F64" s="13" t="s">
        <v>413</v>
      </c>
      <c r="G64" s="6"/>
    </row>
    <row r="65" spans="1:7" s="7" customFormat="1" ht="19.5" customHeight="1">
      <c r="A65" s="13">
        <v>60</v>
      </c>
      <c r="B65" s="17" t="str">
        <f>RIGHT("a12050131",LEN("a12050131")-1)</f>
        <v>12050131</v>
      </c>
      <c r="C65" s="14" t="s">
        <v>110</v>
      </c>
      <c r="D65" s="19">
        <v>34459</v>
      </c>
      <c r="E65" s="13" t="s">
        <v>61</v>
      </c>
      <c r="F65" s="13" t="s">
        <v>413</v>
      </c>
      <c r="G65" s="6"/>
    </row>
    <row r="66" spans="1:7" s="7" customFormat="1" ht="19.5" customHeight="1">
      <c r="A66" s="13">
        <v>61</v>
      </c>
      <c r="B66" s="17" t="str">
        <f>RIGHT("a12050597",LEN("a12050597")-1)</f>
        <v>12050597</v>
      </c>
      <c r="C66" s="14" t="s">
        <v>111</v>
      </c>
      <c r="D66" s="19">
        <v>34649</v>
      </c>
      <c r="E66" s="13" t="s">
        <v>61</v>
      </c>
      <c r="F66" s="13" t="s">
        <v>413</v>
      </c>
      <c r="G66" s="6"/>
    </row>
    <row r="67" spans="1:7" s="7" customFormat="1" ht="19.5" customHeight="1">
      <c r="A67" s="13">
        <v>62</v>
      </c>
      <c r="B67" s="17" t="str">
        <f>RIGHT("a12050135",LEN("a12050135")-1)</f>
        <v>12050135</v>
      </c>
      <c r="C67" s="14" t="s">
        <v>112</v>
      </c>
      <c r="D67" s="19">
        <v>34426</v>
      </c>
      <c r="E67" s="13" t="s">
        <v>61</v>
      </c>
      <c r="F67" s="13" t="s">
        <v>413</v>
      </c>
      <c r="G67" s="6"/>
    </row>
    <row r="68" spans="1:7" s="7" customFormat="1" ht="19.5" customHeight="1">
      <c r="A68" s="13">
        <v>63</v>
      </c>
      <c r="B68" s="17" t="str">
        <f>RIGHT("a12050605",LEN("a12050605")-1)</f>
        <v>12050605</v>
      </c>
      <c r="C68" s="14" t="s">
        <v>113</v>
      </c>
      <c r="D68" s="19">
        <v>34628</v>
      </c>
      <c r="E68" s="13" t="s">
        <v>61</v>
      </c>
      <c r="F68" s="13" t="s">
        <v>413</v>
      </c>
      <c r="G68" s="6"/>
    </row>
    <row r="69" spans="1:7" s="7" customFormat="1" ht="19.5" customHeight="1">
      <c r="A69" s="15"/>
      <c r="B69" s="18"/>
      <c r="C69" s="16"/>
      <c r="D69" s="20"/>
      <c r="E69" s="15"/>
      <c r="F69" s="15"/>
      <c r="G69" s="4"/>
    </row>
    <row r="70" spans="1:7" s="7" customFormat="1" ht="19.5" customHeight="1">
      <c r="A70" s="13">
        <v>1</v>
      </c>
      <c r="B70" s="17" t="str">
        <f>RIGHT("a12050251",LEN("a12050251")-1)</f>
        <v>12050251</v>
      </c>
      <c r="C70" s="14" t="s">
        <v>114</v>
      </c>
      <c r="D70" s="19">
        <v>34115</v>
      </c>
      <c r="E70" s="13" t="s">
        <v>115</v>
      </c>
      <c r="F70" s="13" t="s">
        <v>414</v>
      </c>
      <c r="G70" s="6"/>
    </row>
    <row r="71" spans="1:7" s="7" customFormat="1" ht="19.5" customHeight="1">
      <c r="A71" s="13">
        <v>2</v>
      </c>
      <c r="B71" s="17" t="str">
        <f>RIGHT("a12050338",LEN("a12050338")-1)</f>
        <v>12050338</v>
      </c>
      <c r="C71" s="14" t="s">
        <v>116</v>
      </c>
      <c r="D71" s="19">
        <v>34412</v>
      </c>
      <c r="E71" s="13" t="s">
        <v>115</v>
      </c>
      <c r="F71" s="13" t="s">
        <v>414</v>
      </c>
      <c r="G71" s="6"/>
    </row>
    <row r="72" spans="1:7" s="7" customFormat="1" ht="19.5" customHeight="1">
      <c r="A72" s="13">
        <v>3</v>
      </c>
      <c r="B72" s="17" t="str">
        <f>RIGHT("a12050212",LEN("a12050212")-1)</f>
        <v>12050212</v>
      </c>
      <c r="C72" s="14" t="s">
        <v>117</v>
      </c>
      <c r="D72" s="19">
        <v>34694</v>
      </c>
      <c r="E72" s="13" t="s">
        <v>115</v>
      </c>
      <c r="F72" s="13" t="s">
        <v>414</v>
      </c>
      <c r="G72" s="6"/>
    </row>
    <row r="73" spans="1:7" s="7" customFormat="1" ht="19.5" customHeight="1">
      <c r="A73" s="13">
        <v>4</v>
      </c>
      <c r="B73" s="17" t="str">
        <f>RIGHT("a12050011",LEN("a12050011")-1)</f>
        <v>12050011</v>
      </c>
      <c r="C73" s="14" t="s">
        <v>118</v>
      </c>
      <c r="D73" s="19">
        <v>34196</v>
      </c>
      <c r="E73" s="13" t="s">
        <v>115</v>
      </c>
      <c r="F73" s="13" t="s">
        <v>414</v>
      </c>
      <c r="G73" s="6"/>
    </row>
    <row r="74" spans="1:7" s="7" customFormat="1" ht="19.5" customHeight="1">
      <c r="A74" s="13">
        <v>5</v>
      </c>
      <c r="B74" s="17" t="str">
        <f>RIGHT("a12050012",LEN("a12050012")-1)</f>
        <v>12050012</v>
      </c>
      <c r="C74" s="14" t="s">
        <v>119</v>
      </c>
      <c r="D74" s="19">
        <v>34645</v>
      </c>
      <c r="E74" s="13" t="s">
        <v>115</v>
      </c>
      <c r="F74" s="13" t="s">
        <v>414</v>
      </c>
      <c r="G74" s="6"/>
    </row>
    <row r="75" spans="1:7" s="7" customFormat="1" ht="19.5" customHeight="1">
      <c r="A75" s="13">
        <v>6</v>
      </c>
      <c r="B75" s="17" t="str">
        <f>RIGHT("a12050625",LEN("a12050625")-1)</f>
        <v>12050625</v>
      </c>
      <c r="C75" s="14" t="s">
        <v>120</v>
      </c>
      <c r="D75" s="19">
        <v>34626</v>
      </c>
      <c r="E75" s="13" t="s">
        <v>115</v>
      </c>
      <c r="F75" s="13" t="s">
        <v>414</v>
      </c>
      <c r="G75" s="6"/>
    </row>
    <row r="76" spans="1:7" s="7" customFormat="1" ht="19.5" customHeight="1">
      <c r="A76" s="13">
        <v>7</v>
      </c>
      <c r="B76" s="17" t="str">
        <f>RIGHT("a12050015",LEN("a12050015")-1)</f>
        <v>12050015</v>
      </c>
      <c r="C76" s="14" t="s">
        <v>121</v>
      </c>
      <c r="D76" s="19">
        <v>34098</v>
      </c>
      <c r="E76" s="13" t="s">
        <v>115</v>
      </c>
      <c r="F76" s="13" t="s">
        <v>414</v>
      </c>
      <c r="G76" s="6"/>
    </row>
    <row r="77" spans="1:7" s="7" customFormat="1" ht="19.5" customHeight="1">
      <c r="A77" s="13">
        <v>8</v>
      </c>
      <c r="B77" s="17" t="str">
        <f>RIGHT("a12050519",LEN("a12050519")-1)</f>
        <v>12050519</v>
      </c>
      <c r="C77" s="14" t="s">
        <v>122</v>
      </c>
      <c r="D77" s="19">
        <v>34390</v>
      </c>
      <c r="E77" s="13" t="s">
        <v>115</v>
      </c>
      <c r="F77" s="13" t="s">
        <v>414</v>
      </c>
      <c r="G77" s="6"/>
    </row>
    <row r="78" spans="1:7" s="7" customFormat="1" ht="19.5" customHeight="1">
      <c r="A78" s="13">
        <v>9</v>
      </c>
      <c r="B78" s="17" t="str">
        <f>RIGHT("a12050613",LEN("a12050613")-1)</f>
        <v>12050613</v>
      </c>
      <c r="C78" s="14" t="s">
        <v>123</v>
      </c>
      <c r="D78" s="19">
        <v>34525</v>
      </c>
      <c r="E78" s="13" t="s">
        <v>115</v>
      </c>
      <c r="F78" s="13" t="s">
        <v>414</v>
      </c>
      <c r="G78" s="6"/>
    </row>
    <row r="79" spans="1:7" s="7" customFormat="1" ht="19.5" customHeight="1">
      <c r="A79" s="13">
        <v>10</v>
      </c>
      <c r="B79" s="17" t="str">
        <f>RIGHT("a12050505",LEN("a12050505")-1)</f>
        <v>12050505</v>
      </c>
      <c r="C79" s="14" t="s">
        <v>53</v>
      </c>
      <c r="D79" s="19">
        <v>34385</v>
      </c>
      <c r="E79" s="13" t="s">
        <v>115</v>
      </c>
      <c r="F79" s="13" t="s">
        <v>414</v>
      </c>
      <c r="G79" s="6"/>
    </row>
    <row r="80" spans="1:7" s="7" customFormat="1" ht="19.5" customHeight="1">
      <c r="A80" s="13">
        <v>11</v>
      </c>
      <c r="B80" s="17" t="str">
        <f>RIGHT("a12050025",LEN("a12050025")-1)</f>
        <v>12050025</v>
      </c>
      <c r="C80" s="14" t="s">
        <v>124</v>
      </c>
      <c r="D80" s="19">
        <v>34566</v>
      </c>
      <c r="E80" s="13" t="s">
        <v>115</v>
      </c>
      <c r="F80" s="13" t="s">
        <v>414</v>
      </c>
      <c r="G80" s="6"/>
    </row>
    <row r="81" spans="1:7" s="7" customFormat="1" ht="19.5" customHeight="1">
      <c r="A81" s="13">
        <v>12</v>
      </c>
      <c r="B81" s="17" t="str">
        <f>RIGHT("a12050144",LEN("a12050144")-1)</f>
        <v>12050144</v>
      </c>
      <c r="C81" s="14" t="s">
        <v>125</v>
      </c>
      <c r="D81" s="19">
        <v>34556</v>
      </c>
      <c r="E81" s="13" t="s">
        <v>115</v>
      </c>
      <c r="F81" s="13" t="s">
        <v>414</v>
      </c>
      <c r="G81" s="6"/>
    </row>
    <row r="82" spans="1:7" s="7" customFormat="1" ht="19.5" customHeight="1">
      <c r="A82" s="13">
        <v>13</v>
      </c>
      <c r="B82" s="17" t="str">
        <f>RIGHT("a12050342",LEN("a12050342")-1)</f>
        <v>12050342</v>
      </c>
      <c r="C82" s="14" t="s">
        <v>126</v>
      </c>
      <c r="D82" s="19">
        <v>34431</v>
      </c>
      <c r="E82" s="13" t="s">
        <v>115</v>
      </c>
      <c r="F82" s="13" t="s">
        <v>414</v>
      </c>
      <c r="G82" s="6"/>
    </row>
    <row r="83" spans="1:7" s="7" customFormat="1" ht="19.5" customHeight="1">
      <c r="A83" s="13">
        <v>14</v>
      </c>
      <c r="B83" s="17" t="str">
        <f>RIGHT("a12050266",LEN("a12050266")-1)</f>
        <v>12050266</v>
      </c>
      <c r="C83" s="14" t="s">
        <v>127</v>
      </c>
      <c r="D83" s="19">
        <v>34574</v>
      </c>
      <c r="E83" s="13" t="s">
        <v>115</v>
      </c>
      <c r="F83" s="13" t="s">
        <v>414</v>
      </c>
      <c r="G83" s="6"/>
    </row>
    <row r="84" spans="1:7" s="7" customFormat="1" ht="19.5" customHeight="1">
      <c r="A84" s="13">
        <v>15</v>
      </c>
      <c r="B84" s="17" t="str">
        <f>RIGHT("a12050520",LEN("a12050520")-1)</f>
        <v>12050520</v>
      </c>
      <c r="C84" s="14" t="s">
        <v>128</v>
      </c>
      <c r="D84" s="19">
        <v>34690</v>
      </c>
      <c r="E84" s="13" t="s">
        <v>115</v>
      </c>
      <c r="F84" s="13" t="s">
        <v>414</v>
      </c>
      <c r="G84" s="6"/>
    </row>
    <row r="85" spans="1:7" s="7" customFormat="1" ht="19.5" customHeight="1">
      <c r="A85" s="13">
        <v>16</v>
      </c>
      <c r="B85" s="17" t="str">
        <f>RIGHT("a12050514",LEN("a12050514")-1)</f>
        <v>12050514</v>
      </c>
      <c r="C85" s="14" t="s">
        <v>129</v>
      </c>
      <c r="D85" s="19">
        <v>34215</v>
      </c>
      <c r="E85" s="13" t="s">
        <v>115</v>
      </c>
      <c r="F85" s="13" t="s">
        <v>414</v>
      </c>
      <c r="G85" s="6"/>
    </row>
    <row r="86" spans="1:7" s="7" customFormat="1" ht="19.5" customHeight="1">
      <c r="A86" s="13">
        <v>17</v>
      </c>
      <c r="B86" s="17" t="str">
        <f>RIGHT("a12050507",LEN("a12050507")-1)</f>
        <v>12050507</v>
      </c>
      <c r="C86" s="14" t="s">
        <v>130</v>
      </c>
      <c r="D86" s="19">
        <v>34486</v>
      </c>
      <c r="E86" s="13" t="s">
        <v>115</v>
      </c>
      <c r="F86" s="13" t="s">
        <v>414</v>
      </c>
      <c r="G86" s="6"/>
    </row>
    <row r="87" spans="1:7" s="7" customFormat="1" ht="19.5" customHeight="1">
      <c r="A87" s="13">
        <v>18</v>
      </c>
      <c r="B87" s="17" t="str">
        <f>RIGHT("a12050512",LEN("a12050512")-1)</f>
        <v>12050512</v>
      </c>
      <c r="C87" s="14" t="s">
        <v>131</v>
      </c>
      <c r="D87" s="19">
        <v>34489</v>
      </c>
      <c r="E87" s="13" t="s">
        <v>115</v>
      </c>
      <c r="F87" s="13" t="s">
        <v>414</v>
      </c>
      <c r="G87" s="6"/>
    </row>
    <row r="88" spans="1:7" s="7" customFormat="1" ht="19.5" customHeight="1">
      <c r="A88" s="13">
        <v>19</v>
      </c>
      <c r="B88" s="17" t="str">
        <f>RIGHT("a12050467",LEN("a12050467")-1)</f>
        <v>12050467</v>
      </c>
      <c r="C88" s="14" t="s">
        <v>132</v>
      </c>
      <c r="D88" s="19">
        <v>34143</v>
      </c>
      <c r="E88" s="13" t="s">
        <v>115</v>
      </c>
      <c r="F88" s="13" t="s">
        <v>414</v>
      </c>
      <c r="G88" s="6"/>
    </row>
    <row r="89" spans="1:7" s="7" customFormat="1" ht="19.5" customHeight="1">
      <c r="A89" s="13">
        <v>20</v>
      </c>
      <c r="B89" s="17" t="str">
        <f>RIGHT("a12050054",LEN("a12050054")-1)</f>
        <v>12050054</v>
      </c>
      <c r="C89" s="14" t="s">
        <v>133</v>
      </c>
      <c r="D89" s="19">
        <v>34430</v>
      </c>
      <c r="E89" s="13" t="s">
        <v>115</v>
      </c>
      <c r="F89" s="13" t="s">
        <v>414</v>
      </c>
      <c r="G89" s="6"/>
    </row>
    <row r="90" spans="1:7" s="7" customFormat="1" ht="19.5" customHeight="1">
      <c r="A90" s="13">
        <v>21</v>
      </c>
      <c r="B90" s="17" t="str">
        <f>RIGHT("a12050521",LEN("a12050521")-1)</f>
        <v>12050521</v>
      </c>
      <c r="C90" s="14" t="s">
        <v>134</v>
      </c>
      <c r="D90" s="19">
        <v>34670</v>
      </c>
      <c r="E90" s="13" t="s">
        <v>115</v>
      </c>
      <c r="F90" s="13" t="s">
        <v>414</v>
      </c>
      <c r="G90" s="6"/>
    </row>
    <row r="91" spans="1:7" s="7" customFormat="1" ht="19.5" customHeight="1">
      <c r="A91" s="13">
        <v>22</v>
      </c>
      <c r="B91" s="17" t="str">
        <f>RIGHT("a12050511",LEN("a12050511")-1)</f>
        <v>12050511</v>
      </c>
      <c r="C91" s="14" t="s">
        <v>135</v>
      </c>
      <c r="D91" s="19">
        <v>34521</v>
      </c>
      <c r="E91" s="13" t="s">
        <v>115</v>
      </c>
      <c r="F91" s="13" t="s">
        <v>414</v>
      </c>
      <c r="G91" s="6"/>
    </row>
    <row r="92" spans="1:7" s="7" customFormat="1" ht="19.5" customHeight="1">
      <c r="A92" s="13">
        <v>23</v>
      </c>
      <c r="B92" s="17" t="str">
        <f>RIGHT("a12050294",LEN("a12050294")-1)</f>
        <v>12050294</v>
      </c>
      <c r="C92" s="14" t="s">
        <v>136</v>
      </c>
      <c r="D92" s="19">
        <v>34489</v>
      </c>
      <c r="E92" s="13" t="s">
        <v>115</v>
      </c>
      <c r="F92" s="13" t="s">
        <v>415</v>
      </c>
      <c r="G92" s="6"/>
    </row>
    <row r="93" spans="1:7" s="7" customFormat="1" ht="19.5" customHeight="1">
      <c r="A93" s="13">
        <v>24</v>
      </c>
      <c r="B93" s="17" t="str">
        <f>RIGHT("a12050518",LEN("a12050518")-1)</f>
        <v>12050518</v>
      </c>
      <c r="C93" s="14" t="s">
        <v>137</v>
      </c>
      <c r="D93" s="19">
        <v>34105</v>
      </c>
      <c r="E93" s="13" t="s">
        <v>115</v>
      </c>
      <c r="F93" s="13" t="s">
        <v>415</v>
      </c>
      <c r="G93" s="6"/>
    </row>
    <row r="94" spans="1:7" s="7" customFormat="1" ht="19.5" customHeight="1">
      <c r="A94" s="13">
        <v>25</v>
      </c>
      <c r="B94" s="17" t="str">
        <f>RIGHT("a12050483",LEN("a12050483")-1)</f>
        <v>12050483</v>
      </c>
      <c r="C94" s="14" t="s">
        <v>51</v>
      </c>
      <c r="D94" s="19">
        <v>34192</v>
      </c>
      <c r="E94" s="13" t="s">
        <v>115</v>
      </c>
      <c r="F94" s="13" t="s">
        <v>415</v>
      </c>
      <c r="G94" s="6"/>
    </row>
    <row r="95" spans="1:7" s="7" customFormat="1" ht="19.5" customHeight="1">
      <c r="A95" s="13">
        <v>26</v>
      </c>
      <c r="B95" s="17" t="str">
        <f>RIGHT("a12050305",LEN("a12050305")-1)</f>
        <v>12050305</v>
      </c>
      <c r="C95" s="14" t="s">
        <v>138</v>
      </c>
      <c r="D95" s="19">
        <v>34462</v>
      </c>
      <c r="E95" s="13" t="s">
        <v>115</v>
      </c>
      <c r="F95" s="13" t="s">
        <v>415</v>
      </c>
      <c r="G95" s="6"/>
    </row>
    <row r="96" spans="1:7" s="7" customFormat="1" ht="19.5" customHeight="1">
      <c r="A96" s="13">
        <v>27</v>
      </c>
      <c r="B96" s="17" t="str">
        <f>RIGHT("a12050508",LEN("a12050508")-1)</f>
        <v>12050508</v>
      </c>
      <c r="C96" s="14" t="s">
        <v>139</v>
      </c>
      <c r="D96" s="19">
        <v>34347</v>
      </c>
      <c r="E96" s="13" t="s">
        <v>115</v>
      </c>
      <c r="F96" s="13" t="s">
        <v>415</v>
      </c>
      <c r="G96" s="6"/>
    </row>
    <row r="97" spans="1:7" s="7" customFormat="1" ht="19.5" customHeight="1">
      <c r="A97" s="13">
        <v>28</v>
      </c>
      <c r="B97" s="17" t="str">
        <f>RIGHT("a12050624",LEN("a12050624")-1)</f>
        <v>12050624</v>
      </c>
      <c r="C97" s="14" t="s">
        <v>140</v>
      </c>
      <c r="D97" s="19">
        <v>34563</v>
      </c>
      <c r="E97" s="13" t="s">
        <v>115</v>
      </c>
      <c r="F97" s="13" t="s">
        <v>415</v>
      </c>
      <c r="G97" s="6"/>
    </row>
    <row r="98" spans="1:7" s="7" customFormat="1" ht="19.5" customHeight="1">
      <c r="A98" s="13">
        <v>29</v>
      </c>
      <c r="B98" s="17" t="str">
        <f>RIGHT("a12050313",LEN("a12050313")-1)</f>
        <v>12050313</v>
      </c>
      <c r="C98" s="14" t="s">
        <v>141</v>
      </c>
      <c r="D98" s="19">
        <v>34473</v>
      </c>
      <c r="E98" s="13" t="s">
        <v>115</v>
      </c>
      <c r="F98" s="13" t="s">
        <v>415</v>
      </c>
      <c r="G98" s="6"/>
    </row>
    <row r="99" spans="1:7" s="7" customFormat="1" ht="19.5" customHeight="1">
      <c r="A99" s="13">
        <v>30</v>
      </c>
      <c r="B99" s="17" t="str">
        <f>RIGHT("a12050517",LEN("a12050517")-1)</f>
        <v>12050517</v>
      </c>
      <c r="C99" s="14" t="s">
        <v>142</v>
      </c>
      <c r="D99" s="19">
        <v>34384</v>
      </c>
      <c r="E99" s="13" t="s">
        <v>115</v>
      </c>
      <c r="F99" s="13" t="s">
        <v>415</v>
      </c>
      <c r="G99" s="6"/>
    </row>
    <row r="100" spans="1:7" s="7" customFormat="1" ht="19.5" customHeight="1">
      <c r="A100" s="13">
        <v>31</v>
      </c>
      <c r="B100" s="17" t="str">
        <f>RIGHT("a12050316",LEN("a12050316")-1)</f>
        <v>12050316</v>
      </c>
      <c r="C100" s="14" t="s">
        <v>143</v>
      </c>
      <c r="D100" s="19">
        <v>34437</v>
      </c>
      <c r="E100" s="13" t="s">
        <v>115</v>
      </c>
      <c r="F100" s="13" t="s">
        <v>415</v>
      </c>
      <c r="G100" s="6"/>
    </row>
    <row r="101" spans="1:7" s="7" customFormat="1" ht="19.5" customHeight="1">
      <c r="A101" s="13">
        <v>32</v>
      </c>
      <c r="B101" s="17" t="str">
        <f>RIGHT("a12050489",LEN("a12050489")-1)</f>
        <v>12050489</v>
      </c>
      <c r="C101" s="14" t="s">
        <v>144</v>
      </c>
      <c r="D101" s="19">
        <v>34141</v>
      </c>
      <c r="E101" s="13" t="s">
        <v>115</v>
      </c>
      <c r="F101" s="13" t="s">
        <v>415</v>
      </c>
      <c r="G101" s="6"/>
    </row>
    <row r="102" spans="1:7" s="7" customFormat="1" ht="19.5" customHeight="1">
      <c r="A102" s="13">
        <v>33</v>
      </c>
      <c r="B102" s="17" t="str">
        <f>RIGHT("a12050623",LEN("a12050623")-1)</f>
        <v>12050623</v>
      </c>
      <c r="C102" s="14" t="s">
        <v>145</v>
      </c>
      <c r="D102" s="19">
        <v>34574</v>
      </c>
      <c r="E102" s="13" t="s">
        <v>115</v>
      </c>
      <c r="F102" s="13" t="s">
        <v>415</v>
      </c>
      <c r="G102" s="6"/>
    </row>
    <row r="103" spans="1:7" s="7" customFormat="1" ht="19.5" customHeight="1">
      <c r="A103" s="13">
        <v>34</v>
      </c>
      <c r="B103" s="17" t="str">
        <f>RIGHT("a12050320",LEN("a12050320")-1)</f>
        <v>12050320</v>
      </c>
      <c r="C103" s="14" t="s">
        <v>146</v>
      </c>
      <c r="D103" s="19">
        <v>34621</v>
      </c>
      <c r="E103" s="13" t="s">
        <v>115</v>
      </c>
      <c r="F103" s="13" t="s">
        <v>415</v>
      </c>
      <c r="G103" s="6"/>
    </row>
    <row r="104" spans="1:7" s="7" customFormat="1" ht="19.5" customHeight="1">
      <c r="A104" s="13">
        <v>35</v>
      </c>
      <c r="B104" s="17" t="str">
        <f>RIGHT("a12050614",LEN("a12050614")-1)</f>
        <v>12050614</v>
      </c>
      <c r="C104" s="14" t="s">
        <v>147</v>
      </c>
      <c r="D104" s="19">
        <v>34417</v>
      </c>
      <c r="E104" s="13" t="s">
        <v>115</v>
      </c>
      <c r="F104" s="13" t="s">
        <v>415</v>
      </c>
      <c r="G104" s="6"/>
    </row>
    <row r="105" spans="1:7" s="7" customFormat="1" ht="19.5" customHeight="1">
      <c r="A105" s="13">
        <v>36</v>
      </c>
      <c r="B105" s="17" t="str">
        <f>RIGHT("a12050622",LEN("a12050622")-1)</f>
        <v>12050622</v>
      </c>
      <c r="C105" s="14" t="s">
        <v>148</v>
      </c>
      <c r="D105" s="19">
        <v>34478</v>
      </c>
      <c r="E105" s="13" t="s">
        <v>115</v>
      </c>
      <c r="F105" s="13" t="s">
        <v>415</v>
      </c>
      <c r="G105" s="6"/>
    </row>
    <row r="106" spans="1:7" s="7" customFormat="1" ht="19.5" customHeight="1">
      <c r="A106" s="13">
        <v>37</v>
      </c>
      <c r="B106" s="17" t="str">
        <f>RIGHT("a12050510",LEN("a12050510")-1)</f>
        <v>12050510</v>
      </c>
      <c r="C106" s="14" t="s">
        <v>149</v>
      </c>
      <c r="D106" s="19">
        <v>34431</v>
      </c>
      <c r="E106" s="13" t="s">
        <v>115</v>
      </c>
      <c r="F106" s="13" t="s">
        <v>415</v>
      </c>
      <c r="G106" s="6"/>
    </row>
    <row r="107" spans="1:7" s="7" customFormat="1" ht="19.5" customHeight="1">
      <c r="A107" s="13">
        <v>38</v>
      </c>
      <c r="B107" s="17" t="str">
        <f>RIGHT("a12050121",LEN("a12050121")-1)</f>
        <v>12050121</v>
      </c>
      <c r="C107" s="14" t="s">
        <v>150</v>
      </c>
      <c r="D107" s="19">
        <v>33972</v>
      </c>
      <c r="E107" s="13" t="s">
        <v>115</v>
      </c>
      <c r="F107" s="13" t="s">
        <v>415</v>
      </c>
      <c r="G107" s="6"/>
    </row>
    <row r="108" spans="1:7" s="7" customFormat="1" ht="19.5" customHeight="1">
      <c r="A108" s="13">
        <v>39</v>
      </c>
      <c r="B108" s="17" t="str">
        <f>RIGHT("a12050515",LEN("a12050515")-1)</f>
        <v>12050515</v>
      </c>
      <c r="C108" s="14" t="s">
        <v>151</v>
      </c>
      <c r="D108" s="19">
        <v>34625</v>
      </c>
      <c r="E108" s="13" t="s">
        <v>115</v>
      </c>
      <c r="F108" s="13" t="s">
        <v>415</v>
      </c>
      <c r="G108" s="6"/>
    </row>
    <row r="109" spans="1:7" s="7" customFormat="1" ht="19.5" customHeight="1">
      <c r="A109" s="13">
        <v>40</v>
      </c>
      <c r="B109" s="17" t="str">
        <f>RIGHT("a12050330",LEN("a12050330")-1)</f>
        <v>12050330</v>
      </c>
      <c r="C109" s="14" t="s">
        <v>152</v>
      </c>
      <c r="D109" s="19">
        <v>34510</v>
      </c>
      <c r="E109" s="13" t="s">
        <v>115</v>
      </c>
      <c r="F109" s="13" t="s">
        <v>415</v>
      </c>
      <c r="G109" s="6"/>
    </row>
    <row r="110" spans="1:7" s="7" customFormat="1" ht="19.5" customHeight="1">
      <c r="A110" s="13">
        <v>41</v>
      </c>
      <c r="B110" s="17" t="str">
        <f>RIGHT("a12050210",LEN("a12050210")-1)</f>
        <v>12050210</v>
      </c>
      <c r="C110" s="14" t="s">
        <v>153</v>
      </c>
      <c r="D110" s="19">
        <v>34623</v>
      </c>
      <c r="E110" s="13" t="s">
        <v>115</v>
      </c>
      <c r="F110" s="13" t="s">
        <v>415</v>
      </c>
      <c r="G110" s="6"/>
    </row>
    <row r="111" spans="1:7" s="7" customFormat="1" ht="19.5" customHeight="1">
      <c r="A111" s="13">
        <v>42</v>
      </c>
      <c r="B111" s="17" t="str">
        <f>RIGHT("a12050612",LEN("a12050612")-1)</f>
        <v>12050612</v>
      </c>
      <c r="C111" s="14" t="s">
        <v>154</v>
      </c>
      <c r="D111" s="19">
        <v>32810</v>
      </c>
      <c r="E111" s="13" t="s">
        <v>115</v>
      </c>
      <c r="F111" s="13" t="s">
        <v>415</v>
      </c>
      <c r="G111" s="6"/>
    </row>
    <row r="112" spans="1:7" s="7" customFormat="1" ht="19.5" customHeight="1">
      <c r="A112" s="13">
        <v>43</v>
      </c>
      <c r="B112" s="17" t="str">
        <f>RIGHT("a12050134",LEN("a12050134")-1)</f>
        <v>12050134</v>
      </c>
      <c r="C112" s="14" t="s">
        <v>155</v>
      </c>
      <c r="D112" s="19">
        <v>34390</v>
      </c>
      <c r="E112" s="13" t="s">
        <v>115</v>
      </c>
      <c r="F112" s="13" t="s">
        <v>415</v>
      </c>
      <c r="G112" s="6"/>
    </row>
    <row r="113" spans="1:7" s="7" customFormat="1" ht="19.5" customHeight="1">
      <c r="A113" s="13">
        <v>44</v>
      </c>
      <c r="B113" s="17" t="str">
        <f>RIGHT("a12050506",LEN("a12050506")-1)</f>
        <v>12050506</v>
      </c>
      <c r="C113" s="14" t="s">
        <v>156</v>
      </c>
      <c r="D113" s="19">
        <v>34601</v>
      </c>
      <c r="E113" s="13" t="s">
        <v>115</v>
      </c>
      <c r="F113" s="13" t="s">
        <v>415</v>
      </c>
      <c r="G113" s="6"/>
    </row>
    <row r="114" spans="1:7" s="7" customFormat="1" ht="19.5" customHeight="1">
      <c r="A114" s="15"/>
      <c r="B114" s="18"/>
      <c r="C114" s="16"/>
      <c r="D114" s="20"/>
      <c r="E114" s="15"/>
      <c r="F114" s="15"/>
      <c r="G114" s="4"/>
    </row>
    <row r="115" spans="1:7" s="7" customFormat="1" ht="19.5" customHeight="1">
      <c r="A115" s="13">
        <v>1</v>
      </c>
      <c r="B115" s="17" t="str">
        <f>RIGHT("a12050652",LEN("a12050652")-1)</f>
        <v>12050652</v>
      </c>
      <c r="C115" s="14" t="s">
        <v>157</v>
      </c>
      <c r="D115" s="19">
        <v>34521</v>
      </c>
      <c r="E115" s="13" t="s">
        <v>158</v>
      </c>
      <c r="F115" s="13" t="s">
        <v>0</v>
      </c>
      <c r="G115" s="6"/>
    </row>
    <row r="116" spans="1:7" s="7" customFormat="1" ht="19.5" customHeight="1">
      <c r="A116" s="13">
        <v>2</v>
      </c>
      <c r="B116" s="17" t="str">
        <f>RIGHT("a12050554",LEN("a12050554")-1)</f>
        <v>12050554</v>
      </c>
      <c r="C116" s="14" t="s">
        <v>159</v>
      </c>
      <c r="D116" s="19">
        <v>34459</v>
      </c>
      <c r="E116" s="13" t="s">
        <v>158</v>
      </c>
      <c r="F116" s="13" t="s">
        <v>0</v>
      </c>
      <c r="G116" s="6"/>
    </row>
    <row r="117" spans="1:7" s="7" customFormat="1" ht="19.5" customHeight="1">
      <c r="A117" s="13">
        <v>3</v>
      </c>
      <c r="B117" s="17" t="str">
        <f>RIGHT("a12050637",LEN("a12050637")-1)</f>
        <v>12050637</v>
      </c>
      <c r="C117" s="14" t="s">
        <v>160</v>
      </c>
      <c r="D117" s="19">
        <v>34592</v>
      </c>
      <c r="E117" s="13" t="s">
        <v>158</v>
      </c>
      <c r="F117" s="13" t="s">
        <v>0</v>
      </c>
      <c r="G117" s="6"/>
    </row>
    <row r="118" spans="1:7" s="7" customFormat="1" ht="19.5" customHeight="1">
      <c r="A118" s="13">
        <v>4</v>
      </c>
      <c r="B118" s="17" t="str">
        <f>RIGHT("a12050482",LEN("a12050482")-1)</f>
        <v>12050482</v>
      </c>
      <c r="C118" s="14" t="s">
        <v>161</v>
      </c>
      <c r="D118" s="19">
        <v>34304</v>
      </c>
      <c r="E118" s="13" t="s">
        <v>158</v>
      </c>
      <c r="F118" s="13" t="s">
        <v>0</v>
      </c>
      <c r="G118" s="6"/>
    </row>
    <row r="119" spans="1:7" s="7" customFormat="1" ht="19.5" customHeight="1">
      <c r="A119" s="13">
        <v>5</v>
      </c>
      <c r="B119" s="17" t="str">
        <f>RIGHT("a12050551",LEN("a12050551")-1)</f>
        <v>12050551</v>
      </c>
      <c r="C119" s="14" t="s">
        <v>162</v>
      </c>
      <c r="D119" s="19">
        <v>34557</v>
      </c>
      <c r="E119" s="13" t="s">
        <v>158</v>
      </c>
      <c r="F119" s="13" t="s">
        <v>0</v>
      </c>
      <c r="G119" s="6"/>
    </row>
    <row r="120" spans="1:7" s="7" customFormat="1" ht="19.5" customHeight="1">
      <c r="A120" s="13">
        <v>6</v>
      </c>
      <c r="B120" s="17" t="str">
        <f>RIGHT("a12050656",LEN("a12050656")-1)</f>
        <v>12050656</v>
      </c>
      <c r="C120" s="14" t="s">
        <v>163</v>
      </c>
      <c r="D120" s="19">
        <v>34146</v>
      </c>
      <c r="E120" s="13" t="s">
        <v>158</v>
      </c>
      <c r="F120" s="13" t="s">
        <v>0</v>
      </c>
      <c r="G120" s="6"/>
    </row>
    <row r="121" spans="1:7" s="7" customFormat="1" ht="19.5" customHeight="1">
      <c r="A121" s="13">
        <v>7</v>
      </c>
      <c r="B121" s="17" t="str">
        <f>RIGHT("a12050534",LEN("a12050534")-1)</f>
        <v>12050534</v>
      </c>
      <c r="C121" s="14" t="s">
        <v>164</v>
      </c>
      <c r="D121" s="19">
        <v>34544</v>
      </c>
      <c r="E121" s="13" t="s">
        <v>158</v>
      </c>
      <c r="F121" s="13" t="s">
        <v>0</v>
      </c>
      <c r="G121" s="6"/>
    </row>
    <row r="122" spans="1:7" s="7" customFormat="1" ht="19.5" customHeight="1">
      <c r="A122" s="13">
        <v>8</v>
      </c>
      <c r="B122" s="17" t="str">
        <f>RIGHT("a12050641",LEN("a12050641")-1)</f>
        <v>12050641</v>
      </c>
      <c r="C122" s="14" t="s">
        <v>165</v>
      </c>
      <c r="D122" s="19">
        <v>34540</v>
      </c>
      <c r="E122" s="13" t="s">
        <v>158</v>
      </c>
      <c r="F122" s="13" t="s">
        <v>0</v>
      </c>
      <c r="G122" s="6"/>
    </row>
    <row r="123" spans="1:7" s="7" customFormat="1" ht="19.5" customHeight="1">
      <c r="A123" s="13">
        <v>9</v>
      </c>
      <c r="B123" s="17" t="str">
        <f>RIGHT("a12050546",LEN("a12050546")-1)</f>
        <v>12050546</v>
      </c>
      <c r="C123" s="14" t="s">
        <v>166</v>
      </c>
      <c r="D123" s="19">
        <v>34580</v>
      </c>
      <c r="E123" s="13" t="s">
        <v>158</v>
      </c>
      <c r="F123" s="13" t="s">
        <v>0</v>
      </c>
      <c r="G123" s="6"/>
    </row>
    <row r="124" spans="1:7" s="7" customFormat="1" ht="19.5" customHeight="1">
      <c r="A124" s="13">
        <v>10</v>
      </c>
      <c r="B124" s="17" t="str">
        <f>RIGHT("a12050630",LEN("a12050630")-1)</f>
        <v>12050630</v>
      </c>
      <c r="C124" s="14" t="s">
        <v>167</v>
      </c>
      <c r="D124" s="19">
        <v>34634</v>
      </c>
      <c r="E124" s="13" t="s">
        <v>158</v>
      </c>
      <c r="F124" s="13" t="s">
        <v>0</v>
      </c>
      <c r="G124" s="6"/>
    </row>
    <row r="125" spans="1:7" s="7" customFormat="1" ht="19.5" customHeight="1">
      <c r="A125" s="13">
        <v>11</v>
      </c>
      <c r="B125" s="17" t="str">
        <f>RIGHT("a12050657",LEN("a12050657")-1)</f>
        <v>12050657</v>
      </c>
      <c r="C125" s="14" t="s">
        <v>168</v>
      </c>
      <c r="D125" s="19">
        <v>34201</v>
      </c>
      <c r="E125" s="13" t="s">
        <v>158</v>
      </c>
      <c r="F125" s="13" t="s">
        <v>0</v>
      </c>
      <c r="G125" s="6"/>
    </row>
    <row r="126" spans="1:7" s="7" customFormat="1" ht="19.5" customHeight="1">
      <c r="A126" s="13">
        <v>12</v>
      </c>
      <c r="B126" s="17" t="str">
        <f>RIGHT("a12050349",LEN("a12050349")-1)</f>
        <v>12050349</v>
      </c>
      <c r="C126" s="14" t="s">
        <v>169</v>
      </c>
      <c r="D126" s="19">
        <v>34481</v>
      </c>
      <c r="E126" s="13" t="s">
        <v>158</v>
      </c>
      <c r="F126" s="13" t="s">
        <v>0</v>
      </c>
      <c r="G126" s="6"/>
    </row>
    <row r="127" spans="1:7" s="7" customFormat="1" ht="19.5" customHeight="1">
      <c r="A127" s="13">
        <v>13</v>
      </c>
      <c r="B127" s="17" t="str">
        <f>RIGHT("a12050017",LEN("a12050017")-1)</f>
        <v>12050017</v>
      </c>
      <c r="C127" s="14" t="s">
        <v>170</v>
      </c>
      <c r="D127" s="19">
        <v>34508</v>
      </c>
      <c r="E127" s="13" t="s">
        <v>158</v>
      </c>
      <c r="F127" s="13" t="s">
        <v>0</v>
      </c>
      <c r="G127" s="6"/>
    </row>
    <row r="128" spans="1:7" s="7" customFormat="1" ht="19.5" customHeight="1">
      <c r="A128" s="13">
        <v>14</v>
      </c>
      <c r="B128" s="17" t="str">
        <f>RIGHT("a12050019",LEN("a12050019")-1)</f>
        <v>12050019</v>
      </c>
      <c r="C128" s="14" t="s">
        <v>171</v>
      </c>
      <c r="D128" s="19">
        <v>34478</v>
      </c>
      <c r="E128" s="13" t="s">
        <v>158</v>
      </c>
      <c r="F128" s="13" t="s">
        <v>0</v>
      </c>
      <c r="G128" s="6"/>
    </row>
    <row r="129" spans="1:7" s="7" customFormat="1" ht="19.5" customHeight="1">
      <c r="A129" s="13">
        <v>15</v>
      </c>
      <c r="B129" s="17" t="str">
        <f>RIGHT("a12050022",LEN("a12050022")-1)</f>
        <v>12050022</v>
      </c>
      <c r="C129" s="14" t="s">
        <v>122</v>
      </c>
      <c r="D129" s="19">
        <v>34606</v>
      </c>
      <c r="E129" s="13" t="s">
        <v>158</v>
      </c>
      <c r="F129" s="13" t="s">
        <v>0</v>
      </c>
      <c r="G129" s="6"/>
    </row>
    <row r="130" spans="1:7" s="7" customFormat="1" ht="19.5" customHeight="1">
      <c r="A130" s="13">
        <v>16</v>
      </c>
      <c r="B130" s="17" t="str">
        <f>RIGHT("a12050634",LEN("a12050634")-1)</f>
        <v>12050634</v>
      </c>
      <c r="C130" s="14" t="s">
        <v>172</v>
      </c>
      <c r="D130" s="19">
        <v>34516</v>
      </c>
      <c r="E130" s="13" t="s">
        <v>158</v>
      </c>
      <c r="F130" s="13" t="s">
        <v>0</v>
      </c>
      <c r="G130" s="6"/>
    </row>
    <row r="131" spans="1:7" s="7" customFormat="1" ht="19.5" customHeight="1">
      <c r="A131" s="13">
        <v>17</v>
      </c>
      <c r="B131" s="17" t="str">
        <f>RIGHT("a12050528",LEN("a12050528")-1)</f>
        <v>12050528</v>
      </c>
      <c r="C131" s="14" t="s">
        <v>173</v>
      </c>
      <c r="D131" s="19">
        <v>34632</v>
      </c>
      <c r="E131" s="13" t="s">
        <v>158</v>
      </c>
      <c r="F131" s="13" t="s">
        <v>0</v>
      </c>
      <c r="G131" s="6"/>
    </row>
    <row r="132" spans="1:7" s="7" customFormat="1" ht="19.5" customHeight="1">
      <c r="A132" s="13">
        <v>18</v>
      </c>
      <c r="B132" s="17" t="str">
        <f>RIGHT("a12050536",LEN("a12050536")-1)</f>
        <v>12050536</v>
      </c>
      <c r="C132" s="14" t="s">
        <v>174</v>
      </c>
      <c r="D132" s="19">
        <v>34463</v>
      </c>
      <c r="E132" s="13" t="s">
        <v>158</v>
      </c>
      <c r="F132" s="13" t="s">
        <v>0</v>
      </c>
      <c r="G132" s="6"/>
    </row>
    <row r="133" spans="1:7" s="7" customFormat="1" ht="19.5" customHeight="1">
      <c r="A133" s="13">
        <v>19</v>
      </c>
      <c r="B133" s="17" t="str">
        <f>RIGHT("a12050539",LEN("a12050539")-1)</f>
        <v>12050539</v>
      </c>
      <c r="C133" s="14" t="s">
        <v>175</v>
      </c>
      <c r="D133" s="19">
        <v>34522</v>
      </c>
      <c r="E133" s="13" t="s">
        <v>158</v>
      </c>
      <c r="F133" s="13" t="s">
        <v>0</v>
      </c>
      <c r="G133" s="6"/>
    </row>
    <row r="134" spans="1:7" s="7" customFormat="1" ht="19.5" customHeight="1">
      <c r="A134" s="13">
        <v>20</v>
      </c>
      <c r="B134" s="17" t="str">
        <f>RIGHT("a12050491",LEN("a12050491")-1)</f>
        <v>12050491</v>
      </c>
      <c r="C134" s="14" t="s">
        <v>176</v>
      </c>
      <c r="D134" s="19">
        <v>34100</v>
      </c>
      <c r="E134" s="13" t="s">
        <v>158</v>
      </c>
      <c r="F134" s="13" t="s">
        <v>0</v>
      </c>
      <c r="G134" s="6"/>
    </row>
    <row r="135" spans="1:7" s="7" customFormat="1" ht="19.5" customHeight="1">
      <c r="A135" s="13">
        <v>21</v>
      </c>
      <c r="B135" s="17" t="str">
        <f>RIGHT("a12050549",LEN("a12050549")-1)</f>
        <v>12050549</v>
      </c>
      <c r="C135" s="14" t="s">
        <v>177</v>
      </c>
      <c r="D135" s="19">
        <v>34650</v>
      </c>
      <c r="E135" s="13" t="s">
        <v>158</v>
      </c>
      <c r="F135" s="13" t="s">
        <v>0</v>
      </c>
      <c r="G135" s="6"/>
    </row>
    <row r="136" spans="1:7" s="7" customFormat="1" ht="19.5" customHeight="1">
      <c r="A136" s="13">
        <v>22</v>
      </c>
      <c r="B136" s="17" t="str">
        <f>RIGHT("a12050538",LEN("a12050538")-1)</f>
        <v>12050538</v>
      </c>
      <c r="C136" s="14" t="s">
        <v>178</v>
      </c>
      <c r="D136" s="19">
        <v>34150</v>
      </c>
      <c r="E136" s="13" t="s">
        <v>158</v>
      </c>
      <c r="F136" s="13" t="s">
        <v>0</v>
      </c>
      <c r="G136" s="6"/>
    </row>
    <row r="137" spans="1:7" s="7" customFormat="1" ht="19.5" customHeight="1">
      <c r="A137" s="13">
        <v>23</v>
      </c>
      <c r="B137" s="17" t="str">
        <f>RIGHT("a12050661",LEN("a12050661")-1)</f>
        <v>12050661</v>
      </c>
      <c r="C137" s="14" t="s">
        <v>179</v>
      </c>
      <c r="D137" s="19">
        <v>34699</v>
      </c>
      <c r="E137" s="13" t="s">
        <v>158</v>
      </c>
      <c r="F137" s="13" t="s">
        <v>0</v>
      </c>
      <c r="G137" s="6"/>
    </row>
    <row r="138" spans="1:7" s="7" customFormat="1" ht="19.5" customHeight="1">
      <c r="A138" s="13">
        <v>24</v>
      </c>
      <c r="B138" s="17" t="str">
        <f>RIGHT("a12050668",LEN("a12050668")-1)</f>
        <v>12050668</v>
      </c>
      <c r="C138" s="14" t="s">
        <v>180</v>
      </c>
      <c r="D138" s="19">
        <v>33743</v>
      </c>
      <c r="E138" s="13" t="s">
        <v>158</v>
      </c>
      <c r="F138" s="13" t="s">
        <v>0</v>
      </c>
      <c r="G138" s="6"/>
    </row>
    <row r="139" spans="1:7" s="7" customFormat="1" ht="19.5" customHeight="1">
      <c r="A139" s="13">
        <v>25</v>
      </c>
      <c r="B139" s="17" t="str">
        <f>RIGHT("a12050537",LEN("a12050537")-1)</f>
        <v>12050537</v>
      </c>
      <c r="C139" s="14" t="s">
        <v>181</v>
      </c>
      <c r="D139" s="19">
        <v>34486</v>
      </c>
      <c r="E139" s="13" t="s">
        <v>158</v>
      </c>
      <c r="F139" s="13" t="s">
        <v>1</v>
      </c>
      <c r="G139" s="6"/>
    </row>
    <row r="140" spans="1:7" s="7" customFormat="1" ht="19.5" customHeight="1">
      <c r="A140" s="13">
        <v>26</v>
      </c>
      <c r="B140" s="17" t="str">
        <f>RIGHT("a12050532",LEN("a12050532")-1)</f>
        <v>12050532</v>
      </c>
      <c r="C140" s="14" t="s">
        <v>182</v>
      </c>
      <c r="D140" s="19">
        <v>34435</v>
      </c>
      <c r="E140" s="13" t="s">
        <v>158</v>
      </c>
      <c r="F140" s="13" t="s">
        <v>1</v>
      </c>
      <c r="G140" s="6"/>
    </row>
    <row r="141" spans="1:7" s="7" customFormat="1" ht="19.5" customHeight="1">
      <c r="A141" s="13">
        <v>27</v>
      </c>
      <c r="B141" s="17" t="str">
        <f>RIGHT("a12050664",LEN("a12050664")-1)</f>
        <v>12050664</v>
      </c>
      <c r="C141" s="14" t="s">
        <v>183</v>
      </c>
      <c r="D141" s="19">
        <v>34576</v>
      </c>
      <c r="E141" s="13" t="s">
        <v>158</v>
      </c>
      <c r="F141" s="13" t="s">
        <v>1</v>
      </c>
      <c r="G141" s="6"/>
    </row>
    <row r="142" spans="1:7" s="7" customFormat="1" ht="19.5" customHeight="1">
      <c r="A142" s="13">
        <v>28</v>
      </c>
      <c r="B142" s="17" t="str">
        <f>RIGHT("a12050044",LEN("a12050044")-1)</f>
        <v>12050044</v>
      </c>
      <c r="C142" s="14" t="s">
        <v>184</v>
      </c>
      <c r="D142" s="19">
        <v>34533</v>
      </c>
      <c r="E142" s="13" t="s">
        <v>158</v>
      </c>
      <c r="F142" s="13" t="s">
        <v>1</v>
      </c>
      <c r="G142" s="6"/>
    </row>
    <row r="143" spans="1:7" s="7" customFormat="1" ht="19.5" customHeight="1">
      <c r="A143" s="13">
        <v>29</v>
      </c>
      <c r="B143" s="17" t="str">
        <f>RIGHT("a12050545",LEN("a12050545")-1)</f>
        <v>12050545</v>
      </c>
      <c r="C143" s="14" t="s">
        <v>185</v>
      </c>
      <c r="D143" s="19">
        <v>34306</v>
      </c>
      <c r="E143" s="13" t="s">
        <v>158</v>
      </c>
      <c r="F143" s="13" t="s">
        <v>1</v>
      </c>
      <c r="G143" s="6"/>
    </row>
    <row r="144" spans="1:7" s="7" customFormat="1" ht="19.5" customHeight="1">
      <c r="A144" s="13">
        <v>30</v>
      </c>
      <c r="B144" s="17" t="str">
        <f>RIGHT("a12050635",LEN("a12050635")-1)</f>
        <v>12050635</v>
      </c>
      <c r="C144" s="14" t="s">
        <v>186</v>
      </c>
      <c r="D144" s="19">
        <v>34469</v>
      </c>
      <c r="E144" s="13" t="s">
        <v>158</v>
      </c>
      <c r="F144" s="13" t="s">
        <v>1</v>
      </c>
      <c r="G144" s="6"/>
    </row>
    <row r="145" spans="1:7" s="7" customFormat="1" ht="19.5" customHeight="1">
      <c r="A145" s="13">
        <v>31</v>
      </c>
      <c r="B145" s="17" t="str">
        <f>RIGHT("a12050535",LEN("a12050535")-1)</f>
        <v>12050535</v>
      </c>
      <c r="C145" s="14" t="s">
        <v>187</v>
      </c>
      <c r="D145" s="19">
        <v>34540</v>
      </c>
      <c r="E145" s="13" t="s">
        <v>158</v>
      </c>
      <c r="F145" s="13" t="s">
        <v>1</v>
      </c>
      <c r="G145" s="6"/>
    </row>
    <row r="146" spans="1:7" s="7" customFormat="1" ht="19.5" customHeight="1">
      <c r="A146" s="13">
        <v>32</v>
      </c>
      <c r="B146" s="17" t="str">
        <f>RIGHT("a12050527",LEN("a12050527")-1)</f>
        <v>12050527</v>
      </c>
      <c r="C146" s="14" t="s">
        <v>188</v>
      </c>
      <c r="D146" s="19">
        <v>34155</v>
      </c>
      <c r="E146" s="13" t="s">
        <v>158</v>
      </c>
      <c r="F146" s="13" t="s">
        <v>1</v>
      </c>
      <c r="G146" s="6"/>
    </row>
    <row r="147" spans="1:7" s="7" customFormat="1" ht="19.5" customHeight="1">
      <c r="A147" s="13">
        <v>33</v>
      </c>
      <c r="B147" s="17" t="str">
        <f>RIGHT("a12050638",LEN("a12050638")-1)</f>
        <v>12050638</v>
      </c>
      <c r="C147" s="14" t="s">
        <v>52</v>
      </c>
      <c r="D147" s="19">
        <v>34592</v>
      </c>
      <c r="E147" s="13" t="s">
        <v>158</v>
      </c>
      <c r="F147" s="13" t="s">
        <v>1</v>
      </c>
      <c r="G147" s="6"/>
    </row>
    <row r="148" spans="1:7" s="7" customFormat="1" ht="19.5" customHeight="1">
      <c r="A148" s="13">
        <v>34</v>
      </c>
      <c r="B148" s="17" t="str">
        <f>RIGHT("a12050530",LEN("a12050530")-1)</f>
        <v>12050530</v>
      </c>
      <c r="C148" s="14" t="s">
        <v>189</v>
      </c>
      <c r="D148" s="19">
        <v>34364</v>
      </c>
      <c r="E148" s="13" t="s">
        <v>158</v>
      </c>
      <c r="F148" s="13" t="s">
        <v>1</v>
      </c>
      <c r="G148" s="6"/>
    </row>
    <row r="149" spans="1:7" s="7" customFormat="1" ht="19.5" customHeight="1">
      <c r="A149" s="13">
        <v>35</v>
      </c>
      <c r="B149" s="17" t="str">
        <f>RIGHT("a12050667",LEN("a12050667")-1)</f>
        <v>12050667</v>
      </c>
      <c r="C149" s="14" t="s">
        <v>78</v>
      </c>
      <c r="D149" s="19">
        <v>34652</v>
      </c>
      <c r="E149" s="13" t="s">
        <v>158</v>
      </c>
      <c r="F149" s="13" t="s">
        <v>1</v>
      </c>
      <c r="G149" s="6"/>
    </row>
    <row r="150" spans="1:7" s="7" customFormat="1" ht="19.5" customHeight="1">
      <c r="A150" s="13">
        <v>36</v>
      </c>
      <c r="B150" s="17" t="str">
        <f>RIGHT("a12050639",LEN("a12050639")-1)</f>
        <v>12050639</v>
      </c>
      <c r="C150" s="14" t="s">
        <v>27</v>
      </c>
      <c r="D150" s="19">
        <v>34438</v>
      </c>
      <c r="E150" s="13" t="s">
        <v>158</v>
      </c>
      <c r="F150" s="13" t="s">
        <v>1</v>
      </c>
      <c r="G150" s="6"/>
    </row>
    <row r="151" spans="1:7" s="7" customFormat="1" ht="19.5" customHeight="1">
      <c r="A151" s="13">
        <v>37</v>
      </c>
      <c r="B151" s="17" t="str">
        <f>RIGHT("a12050642",LEN("a12050642")-1)</f>
        <v>12050642</v>
      </c>
      <c r="C151" s="14" t="s">
        <v>27</v>
      </c>
      <c r="D151" s="19">
        <v>34698</v>
      </c>
      <c r="E151" s="13" t="s">
        <v>158</v>
      </c>
      <c r="F151" s="13" t="s">
        <v>1</v>
      </c>
      <c r="G151" s="6"/>
    </row>
    <row r="152" spans="1:7" s="7" customFormat="1" ht="19.5" customHeight="1">
      <c r="A152" s="13">
        <v>38</v>
      </c>
      <c r="B152" s="17" t="str">
        <f>RIGHT("a12050631",LEN("a12050631")-1)</f>
        <v>12050631</v>
      </c>
      <c r="C152" s="14" t="s">
        <v>190</v>
      </c>
      <c r="D152" s="19">
        <v>34353</v>
      </c>
      <c r="E152" s="13" t="s">
        <v>158</v>
      </c>
      <c r="F152" s="13" t="s">
        <v>1</v>
      </c>
      <c r="G152" s="6"/>
    </row>
    <row r="153" spans="1:7" s="7" customFormat="1" ht="19.5" customHeight="1">
      <c r="A153" s="13">
        <v>39</v>
      </c>
      <c r="B153" s="17" t="str">
        <f>RIGHT("a12050052",LEN("a12050052")-1)</f>
        <v>12050052</v>
      </c>
      <c r="C153" s="14" t="s">
        <v>190</v>
      </c>
      <c r="D153" s="19">
        <v>34655</v>
      </c>
      <c r="E153" s="13" t="s">
        <v>158</v>
      </c>
      <c r="F153" s="13" t="s">
        <v>1</v>
      </c>
      <c r="G153" s="6"/>
    </row>
    <row r="154" spans="1:7" s="7" customFormat="1" ht="19.5" customHeight="1">
      <c r="A154" s="13">
        <v>40</v>
      </c>
      <c r="B154" s="17" t="str">
        <f>RIGHT("a12050659",LEN("a12050659")-1)</f>
        <v>12050659</v>
      </c>
      <c r="C154" s="14" t="s">
        <v>191</v>
      </c>
      <c r="D154" s="19">
        <v>34691</v>
      </c>
      <c r="E154" s="13" t="s">
        <v>158</v>
      </c>
      <c r="F154" s="13" t="s">
        <v>1</v>
      </c>
      <c r="G154" s="6"/>
    </row>
    <row r="155" spans="1:7" s="7" customFormat="1" ht="19.5" customHeight="1">
      <c r="A155" s="13">
        <v>41</v>
      </c>
      <c r="B155" s="17" t="str">
        <f>RIGHT("a12050529",LEN("a12050529")-1)</f>
        <v>12050529</v>
      </c>
      <c r="C155" s="14" t="s">
        <v>192</v>
      </c>
      <c r="D155" s="19">
        <v>34572</v>
      </c>
      <c r="E155" s="13" t="s">
        <v>158</v>
      </c>
      <c r="F155" s="13" t="s">
        <v>1</v>
      </c>
      <c r="G155" s="6"/>
    </row>
    <row r="156" spans="1:7" s="7" customFormat="1" ht="19.5" customHeight="1">
      <c r="A156" s="13">
        <v>42</v>
      </c>
      <c r="B156" s="17" t="str">
        <f>RIGHT("a12050653",LEN("a12050653")-1)</f>
        <v>12050653</v>
      </c>
      <c r="C156" s="14" t="s">
        <v>193</v>
      </c>
      <c r="D156" s="19">
        <v>34383</v>
      </c>
      <c r="E156" s="13" t="s">
        <v>158</v>
      </c>
      <c r="F156" s="13" t="s">
        <v>1</v>
      </c>
      <c r="G156" s="6"/>
    </row>
    <row r="157" spans="1:7" s="7" customFormat="1" ht="19.5" customHeight="1">
      <c r="A157" s="13">
        <v>43</v>
      </c>
      <c r="B157" s="17" t="str">
        <f>RIGHT("a12050279",LEN("a12050279")-1)</f>
        <v>12050279</v>
      </c>
      <c r="C157" s="14" t="s">
        <v>194</v>
      </c>
      <c r="D157" s="19">
        <v>34695</v>
      </c>
      <c r="E157" s="13" t="s">
        <v>158</v>
      </c>
      <c r="F157" s="13" t="s">
        <v>1</v>
      </c>
      <c r="G157" s="6"/>
    </row>
    <row r="158" spans="1:7" s="7" customFormat="1" ht="19.5" customHeight="1">
      <c r="A158" s="13">
        <v>44</v>
      </c>
      <c r="B158" s="17" t="str">
        <f>RIGHT("a12050522",LEN("a12050522")-1)</f>
        <v>12050522</v>
      </c>
      <c r="C158" s="14" t="s">
        <v>195</v>
      </c>
      <c r="D158" s="19">
        <v>34561</v>
      </c>
      <c r="E158" s="13" t="s">
        <v>158</v>
      </c>
      <c r="F158" s="13" t="s">
        <v>1</v>
      </c>
      <c r="G158" s="6"/>
    </row>
    <row r="159" spans="1:7" s="7" customFormat="1" ht="19.5" customHeight="1">
      <c r="A159" s="13">
        <v>45</v>
      </c>
      <c r="B159" s="17" t="str">
        <f>RIGHT("a12050632",LEN("a12050632")-1)</f>
        <v>12050632</v>
      </c>
      <c r="C159" s="14" t="s">
        <v>196</v>
      </c>
      <c r="D159" s="19">
        <v>34232</v>
      </c>
      <c r="E159" s="13" t="s">
        <v>158</v>
      </c>
      <c r="F159" s="13" t="s">
        <v>1</v>
      </c>
      <c r="G159" s="6"/>
    </row>
    <row r="160" spans="1:7" s="7" customFormat="1" ht="19.5" customHeight="1">
      <c r="A160" s="13">
        <v>46</v>
      </c>
      <c r="B160" s="17" t="str">
        <f>RIGHT("a12050663",LEN("a12050663")-1)</f>
        <v>12050663</v>
      </c>
      <c r="C160" s="14" t="s">
        <v>197</v>
      </c>
      <c r="D160" s="19">
        <v>34659</v>
      </c>
      <c r="E160" s="13" t="s">
        <v>158</v>
      </c>
      <c r="F160" s="13" t="s">
        <v>1</v>
      </c>
      <c r="G160" s="6"/>
    </row>
    <row r="161" spans="1:7" s="7" customFormat="1" ht="19.5" customHeight="1">
      <c r="A161" s="15"/>
      <c r="B161" s="18"/>
      <c r="C161" s="16"/>
      <c r="D161" s="20"/>
      <c r="E161" s="15"/>
      <c r="F161" s="15"/>
      <c r="G161" s="4"/>
    </row>
    <row r="162" spans="1:7" s="7" customFormat="1" ht="19.5" customHeight="1">
      <c r="A162" s="13">
        <v>47</v>
      </c>
      <c r="B162" s="17" t="str">
        <f>RIGHT("a12050526",LEN("a12050526")-1)</f>
        <v>12050526</v>
      </c>
      <c r="C162" s="14" t="s">
        <v>198</v>
      </c>
      <c r="D162" s="19">
        <v>34617</v>
      </c>
      <c r="E162" s="13" t="s">
        <v>158</v>
      </c>
      <c r="F162" s="13" t="s">
        <v>2</v>
      </c>
      <c r="G162" s="6"/>
    </row>
    <row r="163" spans="1:7" s="7" customFormat="1" ht="19.5" customHeight="1">
      <c r="A163" s="13">
        <v>48</v>
      </c>
      <c r="B163" s="17" t="str">
        <f>RIGHT("a12050650",LEN("a12050650")-1)</f>
        <v>12050650</v>
      </c>
      <c r="C163" s="14" t="s">
        <v>199</v>
      </c>
      <c r="D163" s="19">
        <v>34511</v>
      </c>
      <c r="E163" s="13" t="s">
        <v>158</v>
      </c>
      <c r="F163" s="13" t="s">
        <v>2</v>
      </c>
      <c r="G163" s="6"/>
    </row>
    <row r="164" spans="1:7" s="7" customFormat="1" ht="19.5" customHeight="1">
      <c r="A164" s="13">
        <v>49</v>
      </c>
      <c r="B164" s="17" t="str">
        <f>RIGHT("a12050645",LEN("a12050645")-1)</f>
        <v>12050645</v>
      </c>
      <c r="C164" s="14" t="s">
        <v>200</v>
      </c>
      <c r="D164" s="19">
        <v>34504</v>
      </c>
      <c r="E164" s="13" t="s">
        <v>158</v>
      </c>
      <c r="F164" s="13" t="s">
        <v>2</v>
      </c>
      <c r="G164" s="6"/>
    </row>
    <row r="165" spans="1:7" s="7" customFormat="1" ht="19.5" customHeight="1">
      <c r="A165" s="13">
        <v>50</v>
      </c>
      <c r="B165" s="17" t="str">
        <f>RIGHT("a12050484",LEN("a12050484")-1)</f>
        <v>12050484</v>
      </c>
      <c r="C165" s="14" t="s">
        <v>201</v>
      </c>
      <c r="D165" s="19">
        <v>34267</v>
      </c>
      <c r="E165" s="13" t="s">
        <v>158</v>
      </c>
      <c r="F165" s="13" t="s">
        <v>2</v>
      </c>
      <c r="G165" s="6"/>
    </row>
    <row r="166" spans="1:7" s="7" customFormat="1" ht="19.5" customHeight="1">
      <c r="A166" s="13">
        <v>51</v>
      </c>
      <c r="B166" s="17" t="str">
        <f>RIGHT("a12050557",LEN("a12050557")-1)</f>
        <v>12050557</v>
      </c>
      <c r="C166" s="14" t="s">
        <v>202</v>
      </c>
      <c r="D166" s="19">
        <v>34436</v>
      </c>
      <c r="E166" s="13" t="s">
        <v>158</v>
      </c>
      <c r="F166" s="13" t="s">
        <v>2</v>
      </c>
      <c r="G166" s="6"/>
    </row>
    <row r="167" spans="1:7" s="7" customFormat="1" ht="19.5" customHeight="1">
      <c r="A167" s="13">
        <v>52</v>
      </c>
      <c r="B167" s="17" t="str">
        <f>RIGHT("a12050531",LEN("a12050531")-1)</f>
        <v>12050531</v>
      </c>
      <c r="C167" s="14" t="s">
        <v>21</v>
      </c>
      <c r="D167" s="19">
        <v>34548</v>
      </c>
      <c r="E167" s="13" t="s">
        <v>158</v>
      </c>
      <c r="F167" s="13" t="s">
        <v>2</v>
      </c>
      <c r="G167" s="6"/>
    </row>
    <row r="168" spans="1:7" s="7" customFormat="1" ht="19.5" customHeight="1">
      <c r="A168" s="13">
        <v>53</v>
      </c>
      <c r="B168" s="17" t="str">
        <f>RIGHT("a12050544",LEN("a12050544")-1)</f>
        <v>12050544</v>
      </c>
      <c r="C168" s="14" t="s">
        <v>203</v>
      </c>
      <c r="D168" s="19">
        <v>34460</v>
      </c>
      <c r="E168" s="13" t="s">
        <v>158</v>
      </c>
      <c r="F168" s="13" t="s">
        <v>2</v>
      </c>
      <c r="G168" s="6"/>
    </row>
    <row r="169" spans="1:7" s="7" customFormat="1" ht="19.5" customHeight="1">
      <c r="A169" s="13">
        <v>54</v>
      </c>
      <c r="B169" s="17" t="str">
        <f>RIGHT("a12050655",LEN("a12050655")-1)</f>
        <v>12050655</v>
      </c>
      <c r="C169" s="14" t="s">
        <v>204</v>
      </c>
      <c r="D169" s="19">
        <v>34389</v>
      </c>
      <c r="E169" s="13" t="s">
        <v>158</v>
      </c>
      <c r="F169" s="13" t="s">
        <v>2</v>
      </c>
      <c r="G169" s="6"/>
    </row>
    <row r="170" spans="1:7" s="7" customFormat="1" ht="19.5" customHeight="1">
      <c r="A170" s="13">
        <v>55</v>
      </c>
      <c r="B170" s="17" t="str">
        <f>RIGHT("a12050542",LEN("a12050542")-1)</f>
        <v>12050542</v>
      </c>
      <c r="C170" s="14" t="s">
        <v>205</v>
      </c>
      <c r="D170" s="19">
        <v>34275</v>
      </c>
      <c r="E170" s="13" t="s">
        <v>158</v>
      </c>
      <c r="F170" s="13" t="s">
        <v>2</v>
      </c>
      <c r="G170" s="6"/>
    </row>
    <row r="171" spans="1:7" s="7" customFormat="1" ht="19.5" customHeight="1">
      <c r="A171" s="13">
        <v>56</v>
      </c>
      <c r="B171" s="17" t="str">
        <f>RIGHT("a12050072",LEN("a12050072")-1)</f>
        <v>12050072</v>
      </c>
      <c r="C171" s="14" t="s">
        <v>39</v>
      </c>
      <c r="D171" s="19">
        <v>34587</v>
      </c>
      <c r="E171" s="13" t="s">
        <v>158</v>
      </c>
      <c r="F171" s="13" t="s">
        <v>2</v>
      </c>
      <c r="G171" s="6"/>
    </row>
    <row r="172" spans="1:7" s="7" customFormat="1" ht="19.5" customHeight="1">
      <c r="A172" s="13">
        <v>57</v>
      </c>
      <c r="B172" s="17" t="str">
        <f>RIGHT("a120505626",LEN("a120505626")-1)</f>
        <v>120505626</v>
      </c>
      <c r="C172" s="14" t="s">
        <v>206</v>
      </c>
      <c r="D172" s="19">
        <v>34191</v>
      </c>
      <c r="E172" s="13" t="s">
        <v>158</v>
      </c>
      <c r="F172" s="13" t="s">
        <v>2</v>
      </c>
      <c r="G172" s="6"/>
    </row>
    <row r="173" spans="1:7" s="7" customFormat="1" ht="19.5" customHeight="1">
      <c r="A173" s="13">
        <v>58</v>
      </c>
      <c r="B173" s="17" t="str">
        <f>RIGHT("a12050495",LEN("a12050495")-1)</f>
        <v>12050495</v>
      </c>
      <c r="C173" s="14" t="s">
        <v>207</v>
      </c>
      <c r="D173" s="19">
        <v>34155</v>
      </c>
      <c r="E173" s="13" t="s">
        <v>158</v>
      </c>
      <c r="F173" s="13" t="s">
        <v>2</v>
      </c>
      <c r="G173" s="6"/>
    </row>
    <row r="174" spans="1:7" s="7" customFormat="1" ht="19.5" customHeight="1">
      <c r="A174" s="13">
        <v>59</v>
      </c>
      <c r="B174" s="17" t="str">
        <f>RIGHT("a12050646",LEN("a12050646")-1)</f>
        <v>12050646</v>
      </c>
      <c r="C174" s="14" t="s">
        <v>208</v>
      </c>
      <c r="D174" s="19">
        <v>34584</v>
      </c>
      <c r="E174" s="13" t="s">
        <v>158</v>
      </c>
      <c r="F174" s="13" t="s">
        <v>2</v>
      </c>
      <c r="G174" s="6"/>
    </row>
    <row r="175" spans="1:7" s="7" customFormat="1" ht="19.5" customHeight="1">
      <c r="A175" s="13">
        <v>60</v>
      </c>
      <c r="B175" s="17" t="str">
        <f>RIGHT("a12050540",LEN("a12050540")-1)</f>
        <v>12050540</v>
      </c>
      <c r="C175" s="14" t="s">
        <v>209</v>
      </c>
      <c r="D175" s="19">
        <v>34157</v>
      </c>
      <c r="E175" s="13" t="s">
        <v>158</v>
      </c>
      <c r="F175" s="13" t="s">
        <v>2</v>
      </c>
      <c r="G175" s="6"/>
    </row>
    <row r="176" spans="1:7" s="7" customFormat="1" ht="19.5" customHeight="1">
      <c r="A176" s="13">
        <v>61</v>
      </c>
      <c r="B176" s="17" t="str">
        <f>RIGHT("a12050662",LEN("a12050662")-1)</f>
        <v>12050662</v>
      </c>
      <c r="C176" s="14" t="s">
        <v>210</v>
      </c>
      <c r="D176" s="19">
        <v>34209</v>
      </c>
      <c r="E176" s="13" t="s">
        <v>158</v>
      </c>
      <c r="F176" s="13" t="s">
        <v>2</v>
      </c>
      <c r="G176" s="6"/>
    </row>
    <row r="177" spans="1:7" s="7" customFormat="1" ht="19.5" customHeight="1">
      <c r="A177" s="13">
        <v>62</v>
      </c>
      <c r="B177" s="17" t="str">
        <f>RIGHT("a12050299",LEN("a12050299")-1)</f>
        <v>12050299</v>
      </c>
      <c r="C177" s="14" t="s">
        <v>88</v>
      </c>
      <c r="D177" s="19">
        <v>34524</v>
      </c>
      <c r="E177" s="13" t="s">
        <v>158</v>
      </c>
      <c r="F177" s="13" t="s">
        <v>2</v>
      </c>
      <c r="G177" s="6"/>
    </row>
    <row r="178" spans="1:7" s="7" customFormat="1" ht="19.5" customHeight="1">
      <c r="A178" s="13">
        <v>63</v>
      </c>
      <c r="B178" s="17" t="str">
        <f>RIGHT("a12050547",LEN("a12050547")-1)</f>
        <v>12050547</v>
      </c>
      <c r="C178" s="14" t="s">
        <v>211</v>
      </c>
      <c r="D178" s="19">
        <v>34521</v>
      </c>
      <c r="E178" s="13" t="s">
        <v>158</v>
      </c>
      <c r="F178" s="13" t="s">
        <v>2</v>
      </c>
      <c r="G178" s="6"/>
    </row>
    <row r="179" spans="1:7" s="7" customFormat="1" ht="19.5" customHeight="1">
      <c r="A179" s="13">
        <v>64</v>
      </c>
      <c r="B179" s="17" t="str">
        <f>RIGHT("a12050588",LEN("a12050588")-1)</f>
        <v>12050588</v>
      </c>
      <c r="C179" s="14" t="s">
        <v>212</v>
      </c>
      <c r="D179" s="19">
        <v>34444</v>
      </c>
      <c r="E179" s="13" t="s">
        <v>158</v>
      </c>
      <c r="F179" s="13" t="s">
        <v>2</v>
      </c>
      <c r="G179" s="6"/>
    </row>
    <row r="180" spans="1:7" s="7" customFormat="1" ht="19.5" customHeight="1">
      <c r="A180" s="13">
        <v>65</v>
      </c>
      <c r="B180" s="17" t="str">
        <f>RIGHT("a12050660",LEN("a12050660")-1)</f>
        <v>12050660</v>
      </c>
      <c r="C180" s="14" t="s">
        <v>213</v>
      </c>
      <c r="D180" s="19">
        <v>34046</v>
      </c>
      <c r="E180" s="13" t="s">
        <v>158</v>
      </c>
      <c r="F180" s="13" t="s">
        <v>2</v>
      </c>
      <c r="G180" s="6"/>
    </row>
    <row r="181" spans="1:7" s="7" customFormat="1" ht="19.5" customHeight="1">
      <c r="A181" s="13">
        <v>66</v>
      </c>
      <c r="B181" s="17" t="str">
        <f>RIGHT("a12050555",LEN("a12050555")-1)</f>
        <v>12050555</v>
      </c>
      <c r="C181" s="14" t="s">
        <v>214</v>
      </c>
      <c r="D181" s="19">
        <v>34491</v>
      </c>
      <c r="E181" s="13" t="s">
        <v>158</v>
      </c>
      <c r="F181" s="13" t="s">
        <v>2</v>
      </c>
      <c r="G181" s="6"/>
    </row>
    <row r="182" spans="1:7" s="7" customFormat="1" ht="19.5" customHeight="1">
      <c r="A182" s="13">
        <v>67</v>
      </c>
      <c r="B182" s="17" t="str">
        <f>RIGHT("a12050587",LEN("a12050587")-1)</f>
        <v>12050587</v>
      </c>
      <c r="C182" s="14" t="s">
        <v>28</v>
      </c>
      <c r="D182" s="19">
        <v>34623</v>
      </c>
      <c r="E182" s="13" t="s">
        <v>158</v>
      </c>
      <c r="F182" s="13" t="s">
        <v>2</v>
      </c>
      <c r="G182" s="6"/>
    </row>
    <row r="183" spans="1:7" s="7" customFormat="1" ht="19.5" customHeight="1">
      <c r="A183" s="13">
        <v>68</v>
      </c>
      <c r="B183" s="17" t="str">
        <f>RIGHT("a12050455",LEN("a12050455")-1)</f>
        <v>12050455</v>
      </c>
      <c r="C183" s="14" t="s">
        <v>215</v>
      </c>
      <c r="D183" s="19">
        <v>34083</v>
      </c>
      <c r="E183" s="13" t="s">
        <v>158</v>
      </c>
      <c r="F183" s="13" t="s">
        <v>2</v>
      </c>
      <c r="G183" s="6"/>
    </row>
    <row r="184" spans="1:7" s="7" customFormat="1" ht="19.5" customHeight="1">
      <c r="A184" s="13">
        <v>69</v>
      </c>
      <c r="B184" s="17" t="str">
        <f>RIGHT("a12050658",LEN("a12050658")-1)</f>
        <v>12050658</v>
      </c>
      <c r="C184" s="14" t="s">
        <v>216</v>
      </c>
      <c r="D184" s="19">
        <v>34551</v>
      </c>
      <c r="E184" s="13" t="s">
        <v>158</v>
      </c>
      <c r="F184" s="13" t="s">
        <v>3</v>
      </c>
      <c r="G184" s="6"/>
    </row>
    <row r="185" spans="1:7" s="7" customFormat="1" ht="19.5" customHeight="1">
      <c r="A185" s="13">
        <v>70</v>
      </c>
      <c r="B185" s="17" t="str">
        <f>RIGHT("a12050643",LEN("a12050643")-1)</f>
        <v>12050643</v>
      </c>
      <c r="C185" s="14" t="s">
        <v>217</v>
      </c>
      <c r="D185" s="19">
        <v>34559</v>
      </c>
      <c r="E185" s="13" t="s">
        <v>158</v>
      </c>
      <c r="F185" s="13" t="s">
        <v>3</v>
      </c>
      <c r="G185" s="6"/>
    </row>
    <row r="186" spans="1:7" s="7" customFormat="1" ht="19.5" customHeight="1">
      <c r="A186" s="13">
        <v>71</v>
      </c>
      <c r="B186" s="17" t="str">
        <f>RIGHT("a12050647",LEN("a12050647")-1)</f>
        <v>12050647</v>
      </c>
      <c r="C186" s="14" t="s">
        <v>218</v>
      </c>
      <c r="D186" s="19">
        <v>34201</v>
      </c>
      <c r="E186" s="13" t="s">
        <v>158</v>
      </c>
      <c r="F186" s="13" t="s">
        <v>3</v>
      </c>
      <c r="G186" s="6"/>
    </row>
    <row r="187" spans="1:7" s="7" customFormat="1" ht="19.5" customHeight="1">
      <c r="A187" s="13">
        <v>72</v>
      </c>
      <c r="B187" s="17" t="str">
        <f>RIGHT("a12050552",LEN("a12050552")-1)</f>
        <v>12050552</v>
      </c>
      <c r="C187" s="14" t="s">
        <v>219</v>
      </c>
      <c r="D187" s="19">
        <v>34659</v>
      </c>
      <c r="E187" s="13" t="s">
        <v>158</v>
      </c>
      <c r="F187" s="13" t="s">
        <v>3</v>
      </c>
      <c r="G187" s="6"/>
    </row>
    <row r="188" spans="1:7" s="7" customFormat="1" ht="19.5" customHeight="1">
      <c r="A188" s="13">
        <v>73</v>
      </c>
      <c r="B188" s="17" t="str">
        <f>RIGHT("a12050319",LEN("a12050319")-1)</f>
        <v>12050319</v>
      </c>
      <c r="C188" s="14" t="s">
        <v>220</v>
      </c>
      <c r="D188" s="19">
        <v>34648</v>
      </c>
      <c r="E188" s="13" t="s">
        <v>158</v>
      </c>
      <c r="F188" s="13" t="s">
        <v>3</v>
      </c>
      <c r="G188" s="6"/>
    </row>
    <row r="189" spans="1:7" s="7" customFormat="1" ht="19.5" customHeight="1">
      <c r="A189" s="13">
        <v>74</v>
      </c>
      <c r="B189" s="17" t="str">
        <f>RIGHT("a12050541",LEN("a12050541")-1)</f>
        <v>12050541</v>
      </c>
      <c r="C189" s="14" t="s">
        <v>221</v>
      </c>
      <c r="D189" s="19">
        <v>34590</v>
      </c>
      <c r="E189" s="13" t="s">
        <v>158</v>
      </c>
      <c r="F189" s="13" t="s">
        <v>3</v>
      </c>
      <c r="G189" s="6"/>
    </row>
    <row r="190" spans="1:7" s="7" customFormat="1" ht="19.5" customHeight="1">
      <c r="A190" s="13">
        <v>75</v>
      </c>
      <c r="B190" s="17" t="str">
        <f>RIGHT("a12050321",LEN("a12050321")-1)</f>
        <v>12050321</v>
      </c>
      <c r="C190" s="14" t="s">
        <v>222</v>
      </c>
      <c r="D190" s="19">
        <v>34533</v>
      </c>
      <c r="E190" s="13" t="s">
        <v>158</v>
      </c>
      <c r="F190" s="13" t="s">
        <v>3</v>
      </c>
      <c r="G190" s="6"/>
    </row>
    <row r="191" spans="1:7" s="7" customFormat="1" ht="19.5" customHeight="1">
      <c r="A191" s="13">
        <v>76</v>
      </c>
      <c r="B191" s="17" t="str">
        <f>RIGHT("a12050654",LEN("a12050654")-1)</f>
        <v>12050654</v>
      </c>
      <c r="C191" s="14" t="s">
        <v>223</v>
      </c>
      <c r="D191" s="19">
        <v>34412</v>
      </c>
      <c r="E191" s="13" t="s">
        <v>158</v>
      </c>
      <c r="F191" s="13" t="s">
        <v>3</v>
      </c>
      <c r="G191" s="6"/>
    </row>
    <row r="192" spans="1:7" s="7" customFormat="1" ht="19.5" customHeight="1">
      <c r="A192" s="13">
        <v>77</v>
      </c>
      <c r="B192" s="17" t="str">
        <f>RIGHT("a12050208",LEN("a12050208")-1)</f>
        <v>12050208</v>
      </c>
      <c r="C192" s="14" t="s">
        <v>224</v>
      </c>
      <c r="D192" s="19">
        <v>34359</v>
      </c>
      <c r="E192" s="13" t="s">
        <v>158</v>
      </c>
      <c r="F192" s="13" t="s">
        <v>3</v>
      </c>
      <c r="G192" s="6"/>
    </row>
    <row r="193" spans="1:7" s="7" customFormat="1" ht="19.5" customHeight="1">
      <c r="A193" s="13">
        <v>78</v>
      </c>
      <c r="B193" s="17" t="str">
        <f>RIGHT("a12050556",LEN("a12050556")-1)</f>
        <v>12050556</v>
      </c>
      <c r="C193" s="14" t="s">
        <v>225</v>
      </c>
      <c r="D193" s="19">
        <v>34444</v>
      </c>
      <c r="E193" s="13" t="s">
        <v>158</v>
      </c>
      <c r="F193" s="13" t="s">
        <v>3</v>
      </c>
      <c r="G193" s="6"/>
    </row>
    <row r="194" spans="1:7" s="7" customFormat="1" ht="19.5" customHeight="1">
      <c r="A194" s="13">
        <v>79</v>
      </c>
      <c r="B194" s="17" t="str">
        <f>RIGHT("a12050648",LEN("a12050648")-1)</f>
        <v>12050648</v>
      </c>
      <c r="C194" s="14" t="s">
        <v>226</v>
      </c>
      <c r="D194" s="19">
        <v>34400</v>
      </c>
      <c r="E194" s="13" t="s">
        <v>158</v>
      </c>
      <c r="F194" s="13" t="s">
        <v>3</v>
      </c>
      <c r="G194" s="6"/>
    </row>
    <row r="195" spans="1:7" s="7" customFormat="1" ht="19.5" customHeight="1">
      <c r="A195" s="13">
        <v>80</v>
      </c>
      <c r="B195" s="17" t="str">
        <f>RIGHT("a12050665",LEN("a12050665")-1)</f>
        <v>12050665</v>
      </c>
      <c r="C195" s="14" t="s">
        <v>227</v>
      </c>
      <c r="D195" s="19">
        <v>34363</v>
      </c>
      <c r="E195" s="13" t="s">
        <v>158</v>
      </c>
      <c r="F195" s="13" t="s">
        <v>3</v>
      </c>
      <c r="G195" s="6"/>
    </row>
    <row r="196" spans="1:7" s="7" customFormat="1" ht="19.5" customHeight="1">
      <c r="A196" s="13">
        <v>81</v>
      </c>
      <c r="B196" s="17" t="str">
        <f>RIGHT("a12050633",LEN("a12050633")-1)</f>
        <v>12050633</v>
      </c>
      <c r="C196" s="14" t="s">
        <v>228</v>
      </c>
      <c r="D196" s="19">
        <v>34497</v>
      </c>
      <c r="E196" s="13" t="s">
        <v>158</v>
      </c>
      <c r="F196" s="13" t="s">
        <v>3</v>
      </c>
      <c r="G196" s="6"/>
    </row>
    <row r="197" spans="1:7" s="7" customFormat="1" ht="19.5" customHeight="1">
      <c r="A197" s="13">
        <v>82</v>
      </c>
      <c r="B197" s="17" t="str">
        <f>RIGHT("a12050524",LEN("a12050524")-1)</f>
        <v>12050524</v>
      </c>
      <c r="C197" s="14" t="s">
        <v>229</v>
      </c>
      <c r="D197" s="19">
        <v>34537</v>
      </c>
      <c r="E197" s="13" t="s">
        <v>158</v>
      </c>
      <c r="F197" s="13" t="s">
        <v>3</v>
      </c>
      <c r="G197" s="6"/>
    </row>
    <row r="198" spans="1:7" s="7" customFormat="1" ht="19.5" customHeight="1">
      <c r="A198" s="13">
        <v>83</v>
      </c>
      <c r="B198" s="17" t="str">
        <f>RIGHT("a12050651",LEN("a12050651")-1)</f>
        <v>12050651</v>
      </c>
      <c r="C198" s="14" t="s">
        <v>230</v>
      </c>
      <c r="D198" s="19">
        <v>34582</v>
      </c>
      <c r="E198" s="13" t="s">
        <v>158</v>
      </c>
      <c r="F198" s="13" t="s">
        <v>3</v>
      </c>
      <c r="G198" s="6"/>
    </row>
    <row r="199" spans="1:7" s="7" customFormat="1" ht="19.5" customHeight="1">
      <c r="A199" s="13">
        <v>84</v>
      </c>
      <c r="B199" s="17" t="str">
        <f>RIGHT("a12050533",LEN("a12050533")-1)</f>
        <v>12050533</v>
      </c>
      <c r="C199" s="14" t="s">
        <v>231</v>
      </c>
      <c r="D199" s="19">
        <v>32779</v>
      </c>
      <c r="E199" s="13" t="s">
        <v>158</v>
      </c>
      <c r="F199" s="13" t="s">
        <v>3</v>
      </c>
      <c r="G199" s="6"/>
    </row>
    <row r="200" spans="1:7" s="7" customFormat="1" ht="19.5" customHeight="1">
      <c r="A200" s="13">
        <v>85</v>
      </c>
      <c r="B200" s="17" t="str">
        <f>RIGHT("a12050209",LEN("a12050209")-1)</f>
        <v>12050209</v>
      </c>
      <c r="C200" s="14" t="s">
        <v>232</v>
      </c>
      <c r="D200" s="19">
        <v>34596</v>
      </c>
      <c r="E200" s="13" t="s">
        <v>158</v>
      </c>
      <c r="F200" s="13" t="s">
        <v>3</v>
      </c>
      <c r="G200" s="6"/>
    </row>
    <row r="201" spans="1:7" s="7" customFormat="1" ht="19.5" customHeight="1">
      <c r="A201" s="13">
        <v>86</v>
      </c>
      <c r="B201" s="17" t="str">
        <f>RIGHT("a12050644",LEN("a12050644")-1)</f>
        <v>12050644</v>
      </c>
      <c r="C201" s="14" t="s">
        <v>233</v>
      </c>
      <c r="D201" s="19">
        <v>34678</v>
      </c>
      <c r="E201" s="13" t="s">
        <v>158</v>
      </c>
      <c r="F201" s="13" t="s">
        <v>3</v>
      </c>
      <c r="G201" s="6"/>
    </row>
    <row r="202" spans="1:7" s="7" customFormat="1" ht="19.5" customHeight="1">
      <c r="A202" s="13">
        <v>87</v>
      </c>
      <c r="B202" s="17" t="str">
        <f>RIGHT("a12050128",LEN("a12050128")-1)</f>
        <v>12050128</v>
      </c>
      <c r="C202" s="14" t="s">
        <v>234</v>
      </c>
      <c r="D202" s="19">
        <v>34595</v>
      </c>
      <c r="E202" s="13" t="s">
        <v>158</v>
      </c>
      <c r="F202" s="13" t="s">
        <v>3</v>
      </c>
      <c r="G202" s="6"/>
    </row>
    <row r="203" spans="1:7" s="7" customFormat="1" ht="19.5" customHeight="1">
      <c r="A203" s="13">
        <v>88</v>
      </c>
      <c r="B203" s="17" t="str">
        <f>RIGHT("a12050550",LEN("a12050550")-1)</f>
        <v>12050550</v>
      </c>
      <c r="C203" s="14" t="s">
        <v>235</v>
      </c>
      <c r="D203" s="19">
        <v>34536</v>
      </c>
      <c r="E203" s="13" t="s">
        <v>158</v>
      </c>
      <c r="F203" s="13" t="s">
        <v>3</v>
      </c>
      <c r="G203" s="6"/>
    </row>
    <row r="204" spans="1:7" s="7" customFormat="1" ht="19.5" customHeight="1">
      <c r="A204" s="13">
        <v>89</v>
      </c>
      <c r="B204" s="17" t="str">
        <f>RIGHT("a12050640",LEN("a12050640")-1)</f>
        <v>12050640</v>
      </c>
      <c r="C204" s="14" t="s">
        <v>236</v>
      </c>
      <c r="D204" s="19">
        <v>34637</v>
      </c>
      <c r="E204" s="13" t="s">
        <v>158</v>
      </c>
      <c r="F204" s="13" t="s">
        <v>3</v>
      </c>
      <c r="G204" s="6"/>
    </row>
    <row r="205" spans="1:7" s="7" customFormat="1" ht="19.5" customHeight="1">
      <c r="A205" s="13">
        <v>90</v>
      </c>
      <c r="B205" s="17" t="str">
        <f>RIGHT("a12050137",LEN("a12050137")-1)</f>
        <v>12050137</v>
      </c>
      <c r="C205" s="14" t="s">
        <v>237</v>
      </c>
      <c r="D205" s="19">
        <v>34639</v>
      </c>
      <c r="E205" s="13" t="s">
        <v>158</v>
      </c>
      <c r="F205" s="13" t="s">
        <v>3</v>
      </c>
      <c r="G205" s="6"/>
    </row>
    <row r="206" spans="1:7" s="7" customFormat="1" ht="19.5" customHeight="1">
      <c r="A206" s="13">
        <v>91</v>
      </c>
      <c r="B206" s="17" t="str">
        <f>RIGHT("a12050553",LEN("a12050553")-1)</f>
        <v>12050553</v>
      </c>
      <c r="C206" s="14" t="s">
        <v>238</v>
      </c>
      <c r="D206" s="19">
        <v>34623</v>
      </c>
      <c r="E206" s="13" t="s">
        <v>158</v>
      </c>
      <c r="F206" s="13" t="s">
        <v>3</v>
      </c>
      <c r="G206" s="6"/>
    </row>
    <row r="207" spans="1:7" s="7" customFormat="1" ht="19.5" customHeight="1">
      <c r="A207" s="15"/>
      <c r="B207" s="18"/>
      <c r="C207" s="16"/>
      <c r="D207" s="20"/>
      <c r="E207" s="15"/>
      <c r="F207" s="15"/>
      <c r="G207" s="4"/>
    </row>
    <row r="208" spans="1:7" s="7" customFormat="1" ht="19.5" customHeight="1">
      <c r="A208" s="13">
        <v>1</v>
      </c>
      <c r="B208" s="17" t="str">
        <f>RIGHT("a12050002",LEN("a12050002")-1)</f>
        <v>12050002</v>
      </c>
      <c r="C208" s="14" t="s">
        <v>239</v>
      </c>
      <c r="D208" s="19">
        <v>34608</v>
      </c>
      <c r="E208" s="13" t="s">
        <v>240</v>
      </c>
      <c r="F208" s="13" t="s">
        <v>4</v>
      </c>
      <c r="G208" s="6"/>
    </row>
    <row r="209" spans="1:7" s="7" customFormat="1" ht="19.5" customHeight="1">
      <c r="A209" s="13">
        <v>2</v>
      </c>
      <c r="B209" s="17" t="str">
        <f>RIGHT("a12050003",LEN("a12050003")-1)</f>
        <v>12050003</v>
      </c>
      <c r="C209" s="14" t="s">
        <v>241</v>
      </c>
      <c r="D209" s="19">
        <v>34635</v>
      </c>
      <c r="E209" s="13" t="s">
        <v>240</v>
      </c>
      <c r="F209" s="13" t="s">
        <v>4</v>
      </c>
      <c r="G209" s="6"/>
    </row>
    <row r="210" spans="1:7" s="7" customFormat="1" ht="19.5" customHeight="1">
      <c r="A210" s="13">
        <v>3</v>
      </c>
      <c r="B210" s="17" t="str">
        <f>RIGHT("a12050004",LEN("a12050004")-1)</f>
        <v>12050004</v>
      </c>
      <c r="C210" s="14" t="s">
        <v>242</v>
      </c>
      <c r="D210" s="19">
        <v>34627</v>
      </c>
      <c r="E210" s="13" t="s">
        <v>240</v>
      </c>
      <c r="F210" s="13" t="s">
        <v>4</v>
      </c>
      <c r="G210" s="6"/>
    </row>
    <row r="211" spans="1:7" s="7" customFormat="1" ht="19.5" customHeight="1">
      <c r="A211" s="13">
        <v>4</v>
      </c>
      <c r="B211" s="17" t="str">
        <f>RIGHT("a12050006",LEN("a12050006")-1)</f>
        <v>12050006</v>
      </c>
      <c r="C211" s="14" t="s">
        <v>243</v>
      </c>
      <c r="D211" s="19">
        <v>34620</v>
      </c>
      <c r="E211" s="13" t="s">
        <v>240</v>
      </c>
      <c r="F211" s="13" t="s">
        <v>4</v>
      </c>
      <c r="G211" s="6"/>
    </row>
    <row r="212" spans="1:7" s="7" customFormat="1" ht="19.5" customHeight="1">
      <c r="A212" s="13">
        <v>5</v>
      </c>
      <c r="B212" s="17" t="str">
        <f>RIGHT("a12050008",LEN("a12050008")-1)</f>
        <v>12050008</v>
      </c>
      <c r="C212" s="14" t="s">
        <v>244</v>
      </c>
      <c r="D212" s="19">
        <v>34436</v>
      </c>
      <c r="E212" s="13" t="s">
        <v>240</v>
      </c>
      <c r="F212" s="13" t="s">
        <v>4</v>
      </c>
      <c r="G212" s="6"/>
    </row>
    <row r="213" spans="1:7" s="7" customFormat="1" ht="19.5" customHeight="1">
      <c r="A213" s="13">
        <v>6</v>
      </c>
      <c r="B213" s="17" t="str">
        <f>RIGHT("a12050259",LEN("a12050259")-1)</f>
        <v>12050259</v>
      </c>
      <c r="C213" s="14" t="s">
        <v>245</v>
      </c>
      <c r="D213" s="19">
        <v>34336</v>
      </c>
      <c r="E213" s="13" t="s">
        <v>240</v>
      </c>
      <c r="F213" s="13" t="s">
        <v>4</v>
      </c>
      <c r="G213" s="6"/>
    </row>
    <row r="214" spans="1:7" s="7" customFormat="1" ht="19.5" customHeight="1">
      <c r="A214" s="13">
        <v>7</v>
      </c>
      <c r="B214" s="17" t="str">
        <f>RIGHT("a12050486",LEN("a12050486")-1)</f>
        <v>12050486</v>
      </c>
      <c r="C214" s="14" t="s">
        <v>246</v>
      </c>
      <c r="D214" s="19">
        <v>34318</v>
      </c>
      <c r="E214" s="13" t="s">
        <v>240</v>
      </c>
      <c r="F214" s="13" t="s">
        <v>4</v>
      </c>
      <c r="G214" s="6"/>
    </row>
    <row r="215" spans="1:7" s="7" customFormat="1" ht="19.5" customHeight="1">
      <c r="A215" s="13">
        <v>8</v>
      </c>
      <c r="B215" s="17" t="str">
        <f>RIGHT("a12050260",LEN("a12050260")-1)</f>
        <v>12050260</v>
      </c>
      <c r="C215" s="14" t="s">
        <v>247</v>
      </c>
      <c r="D215" s="19">
        <v>34564</v>
      </c>
      <c r="E215" s="13" t="s">
        <v>240</v>
      </c>
      <c r="F215" s="13" t="s">
        <v>4</v>
      </c>
      <c r="G215" s="6"/>
    </row>
    <row r="216" spans="1:7" s="7" customFormat="1" ht="19.5" customHeight="1">
      <c r="A216" s="13">
        <v>9</v>
      </c>
      <c r="B216" s="17" t="str">
        <f>RIGHT("a12050024",LEN("a12050024")-1)</f>
        <v>12050024</v>
      </c>
      <c r="C216" s="14" t="s">
        <v>248</v>
      </c>
      <c r="D216" s="19">
        <v>34470</v>
      </c>
      <c r="E216" s="13" t="s">
        <v>240</v>
      </c>
      <c r="F216" s="13" t="s">
        <v>4</v>
      </c>
      <c r="G216" s="6"/>
    </row>
    <row r="217" spans="1:7" s="7" customFormat="1" ht="19.5" customHeight="1">
      <c r="A217" s="13">
        <v>10</v>
      </c>
      <c r="B217" s="17" t="str">
        <f>RIGHT("a12050026",LEN("a12050026")-1)</f>
        <v>12050026</v>
      </c>
      <c r="C217" s="14" t="s">
        <v>249</v>
      </c>
      <c r="D217" s="19">
        <v>34678</v>
      </c>
      <c r="E217" s="13" t="s">
        <v>240</v>
      </c>
      <c r="F217" s="13" t="s">
        <v>4</v>
      </c>
      <c r="G217" s="6"/>
    </row>
    <row r="218" spans="1:7" s="7" customFormat="1" ht="19.5" customHeight="1">
      <c r="A218" s="13">
        <v>11</v>
      </c>
      <c r="B218" s="17" t="str">
        <f>RIGHT("a12050027",LEN("a12050027")-1)</f>
        <v>12050027</v>
      </c>
      <c r="C218" s="14" t="s">
        <v>250</v>
      </c>
      <c r="D218" s="19">
        <v>34349</v>
      </c>
      <c r="E218" s="13" t="s">
        <v>240</v>
      </c>
      <c r="F218" s="13" t="s">
        <v>4</v>
      </c>
      <c r="G218" s="6"/>
    </row>
    <row r="219" spans="1:7" s="7" customFormat="1" ht="19.5" customHeight="1">
      <c r="A219" s="13">
        <v>12</v>
      </c>
      <c r="B219" s="17" t="str">
        <f>RIGHT("a12050029",LEN("a12050029")-1)</f>
        <v>12050029</v>
      </c>
      <c r="C219" s="14" t="s">
        <v>173</v>
      </c>
      <c r="D219" s="19">
        <v>34590</v>
      </c>
      <c r="E219" s="13" t="s">
        <v>240</v>
      </c>
      <c r="F219" s="13" t="s">
        <v>4</v>
      </c>
      <c r="G219" s="6"/>
    </row>
    <row r="220" spans="1:7" s="7" customFormat="1" ht="19.5" customHeight="1">
      <c r="A220" s="13">
        <v>13</v>
      </c>
      <c r="B220" s="17" t="str">
        <f>RIGHT("a12050043",LEN("a12050043")-1)</f>
        <v>12050043</v>
      </c>
      <c r="C220" s="14" t="s">
        <v>251</v>
      </c>
      <c r="D220" s="19">
        <v>34389</v>
      </c>
      <c r="E220" s="13" t="s">
        <v>240</v>
      </c>
      <c r="F220" s="13" t="s">
        <v>4</v>
      </c>
      <c r="G220" s="6"/>
    </row>
    <row r="221" spans="1:7" s="7" customFormat="1" ht="19.5" customHeight="1">
      <c r="A221" s="13">
        <v>14</v>
      </c>
      <c r="B221" s="17" t="str">
        <f>RIGHT("a12050045",LEN("a12050045")-1)</f>
        <v>12050045</v>
      </c>
      <c r="C221" s="14" t="s">
        <v>45</v>
      </c>
      <c r="D221" s="19">
        <v>34354</v>
      </c>
      <c r="E221" s="13" t="s">
        <v>240</v>
      </c>
      <c r="F221" s="13" t="s">
        <v>4</v>
      </c>
      <c r="G221" s="6"/>
    </row>
    <row r="222" spans="1:7" s="7" customFormat="1" ht="19.5" customHeight="1">
      <c r="A222" s="13">
        <v>15</v>
      </c>
      <c r="B222" s="17" t="str">
        <f>RIGHT("a12050269",LEN("a12050269")-1)</f>
        <v>12050269</v>
      </c>
      <c r="C222" s="14" t="s">
        <v>252</v>
      </c>
      <c r="D222" s="19">
        <v>34449</v>
      </c>
      <c r="E222" s="13" t="s">
        <v>240</v>
      </c>
      <c r="F222" s="13" t="s">
        <v>4</v>
      </c>
      <c r="G222" s="6"/>
    </row>
    <row r="223" spans="1:7" s="7" customFormat="1" ht="19.5" customHeight="1">
      <c r="A223" s="13">
        <v>16</v>
      </c>
      <c r="B223" s="17" t="str">
        <f>RIGHT("a12050273",LEN("a12050273")-1)</f>
        <v>12050273</v>
      </c>
      <c r="C223" s="14" t="s">
        <v>253</v>
      </c>
      <c r="D223" s="19">
        <v>34475</v>
      </c>
      <c r="E223" s="13" t="s">
        <v>240</v>
      </c>
      <c r="F223" s="13" t="s">
        <v>4</v>
      </c>
      <c r="G223" s="6"/>
    </row>
    <row r="224" spans="1:7" s="7" customFormat="1" ht="19.5" customHeight="1">
      <c r="A224" s="13">
        <v>17</v>
      </c>
      <c r="B224" s="17" t="str">
        <f>RIGHT("a12050058",LEN("a12050058")-1)</f>
        <v>12050058</v>
      </c>
      <c r="C224" s="14" t="s">
        <v>254</v>
      </c>
      <c r="D224" s="19">
        <v>34466</v>
      </c>
      <c r="E224" s="13" t="s">
        <v>240</v>
      </c>
      <c r="F224" s="13" t="s">
        <v>4</v>
      </c>
      <c r="G224" s="6"/>
    </row>
    <row r="225" spans="1:7" s="7" customFormat="1" ht="19.5" customHeight="1">
      <c r="A225" s="13">
        <v>18</v>
      </c>
      <c r="B225" s="17" t="str">
        <f>RIGHT("a12050585",LEN("a12050585")-1)</f>
        <v>12050585</v>
      </c>
      <c r="C225" s="14" t="s">
        <v>255</v>
      </c>
      <c r="D225" s="19">
        <v>33797</v>
      </c>
      <c r="E225" s="13" t="s">
        <v>240</v>
      </c>
      <c r="F225" s="13" t="s">
        <v>4</v>
      </c>
      <c r="G225" s="6"/>
    </row>
    <row r="226" spans="1:7" s="7" customFormat="1" ht="19.5" customHeight="1">
      <c r="A226" s="13">
        <v>19</v>
      </c>
      <c r="B226" s="17" t="str">
        <f>RIGHT("a12050285",LEN("a12050285")-1)</f>
        <v>12050285</v>
      </c>
      <c r="C226" s="14" t="s">
        <v>256</v>
      </c>
      <c r="D226" s="19">
        <v>34637</v>
      </c>
      <c r="E226" s="13" t="s">
        <v>240</v>
      </c>
      <c r="F226" s="13" t="s">
        <v>4</v>
      </c>
      <c r="G226" s="6"/>
    </row>
    <row r="227" spans="1:7" s="7" customFormat="1" ht="19.5" customHeight="1">
      <c r="A227" s="13">
        <v>20</v>
      </c>
      <c r="B227" s="17" t="str">
        <f>RIGHT("a12050477",LEN("a12050477")-1)</f>
        <v>12050477</v>
      </c>
      <c r="C227" s="14" t="s">
        <v>257</v>
      </c>
      <c r="D227" s="19">
        <v>34160</v>
      </c>
      <c r="E227" s="13" t="s">
        <v>240</v>
      </c>
      <c r="F227" s="13" t="s">
        <v>4</v>
      </c>
      <c r="G227" s="6"/>
    </row>
    <row r="228" spans="1:7" s="7" customFormat="1" ht="19.5" customHeight="1">
      <c r="A228" s="13">
        <v>21</v>
      </c>
      <c r="B228" s="17" t="str">
        <f>RIGHT("a12050062",LEN("a12050062")-1)</f>
        <v>12050062</v>
      </c>
      <c r="C228" s="14" t="s">
        <v>258</v>
      </c>
      <c r="D228" s="19">
        <v>34342</v>
      </c>
      <c r="E228" s="13" t="s">
        <v>240</v>
      </c>
      <c r="F228" s="13" t="s">
        <v>4</v>
      </c>
      <c r="G228" s="6"/>
    </row>
    <row r="229" spans="1:7" s="7" customFormat="1" ht="19.5" customHeight="1">
      <c r="A229" s="13">
        <v>22</v>
      </c>
      <c r="B229" s="17" t="str">
        <f>RIGHT("a12050292",LEN("a12050292")-1)</f>
        <v>12050292</v>
      </c>
      <c r="C229" s="14" t="s">
        <v>205</v>
      </c>
      <c r="D229" s="19">
        <v>34503</v>
      </c>
      <c r="E229" s="13" t="s">
        <v>240</v>
      </c>
      <c r="F229" s="13" t="s">
        <v>4</v>
      </c>
      <c r="G229" s="6"/>
    </row>
    <row r="230" spans="1:7" s="7" customFormat="1" ht="19.5" customHeight="1">
      <c r="A230" s="13">
        <v>23</v>
      </c>
      <c r="B230" s="17" t="str">
        <f>RIGHT("a12050071",LEN("a12050071")-1)</f>
        <v>12050071</v>
      </c>
      <c r="C230" s="14" t="s">
        <v>259</v>
      </c>
      <c r="D230" s="19">
        <v>34655</v>
      </c>
      <c r="E230" s="13" t="s">
        <v>240</v>
      </c>
      <c r="F230" s="13" t="s">
        <v>4</v>
      </c>
      <c r="G230" s="6"/>
    </row>
    <row r="231" spans="1:7" s="7" customFormat="1" ht="19.5" customHeight="1">
      <c r="A231" s="13">
        <v>24</v>
      </c>
      <c r="B231" s="17" t="str">
        <f>RIGHT("a12050171",LEN("a12050171")-1)</f>
        <v>12050171</v>
      </c>
      <c r="C231" s="14" t="s">
        <v>260</v>
      </c>
      <c r="D231" s="19">
        <v>34338</v>
      </c>
      <c r="E231" s="13" t="s">
        <v>240</v>
      </c>
      <c r="F231" s="13" t="s">
        <v>4</v>
      </c>
      <c r="G231" s="6"/>
    </row>
    <row r="232" spans="1:7" s="7" customFormat="1" ht="19.5" customHeight="1">
      <c r="A232" s="13">
        <v>25</v>
      </c>
      <c r="B232" s="17" t="str">
        <f>RIGHT("a12050297",LEN("a12050297")-1)</f>
        <v>12050297</v>
      </c>
      <c r="C232" s="14" t="s">
        <v>261</v>
      </c>
      <c r="D232" s="19">
        <v>34658</v>
      </c>
      <c r="E232" s="13" t="s">
        <v>240</v>
      </c>
      <c r="F232" s="13" t="s">
        <v>4</v>
      </c>
      <c r="G232" s="6"/>
    </row>
    <row r="233" spans="1:7" s="7" customFormat="1" ht="19.5" customHeight="1">
      <c r="A233" s="13">
        <v>26</v>
      </c>
      <c r="B233" s="17" t="str">
        <f>RIGHT("a12050173",LEN("a12050173")-1)</f>
        <v>12050173</v>
      </c>
      <c r="C233" s="14" t="s">
        <v>262</v>
      </c>
      <c r="D233" s="19">
        <v>34556</v>
      </c>
      <c r="E233" s="13" t="s">
        <v>240</v>
      </c>
      <c r="F233" s="13" t="s">
        <v>5</v>
      </c>
      <c r="G233" s="6"/>
    </row>
    <row r="234" spans="1:7" s="7" customFormat="1" ht="19.5" customHeight="1">
      <c r="A234" s="13">
        <v>27</v>
      </c>
      <c r="B234" s="17" t="str">
        <f>RIGHT("a12050076",LEN("a12050076")-1)</f>
        <v>12050076</v>
      </c>
      <c r="C234" s="14" t="s">
        <v>137</v>
      </c>
      <c r="D234" s="19">
        <v>34447</v>
      </c>
      <c r="E234" s="13" t="s">
        <v>240</v>
      </c>
      <c r="F234" s="13" t="s">
        <v>5</v>
      </c>
      <c r="G234" s="6"/>
    </row>
    <row r="235" spans="1:7" s="7" customFormat="1" ht="19.5" customHeight="1">
      <c r="A235" s="13">
        <v>28</v>
      </c>
      <c r="B235" s="17" t="str">
        <f>RIGHT("a12050221",LEN("a12050221")-1)</f>
        <v>12050221</v>
      </c>
      <c r="C235" s="14" t="s">
        <v>263</v>
      </c>
      <c r="D235" s="19">
        <v>34381</v>
      </c>
      <c r="E235" s="13" t="s">
        <v>240</v>
      </c>
      <c r="F235" s="13" t="s">
        <v>5</v>
      </c>
      <c r="G235" s="6"/>
    </row>
    <row r="236" spans="1:7" s="7" customFormat="1" ht="19.5" customHeight="1">
      <c r="A236" s="13">
        <v>29</v>
      </c>
      <c r="B236" s="17" t="str">
        <f>RIGHT("a12050088",LEN("a12050088")-1)</f>
        <v>12050088</v>
      </c>
      <c r="C236" s="14" t="s">
        <v>264</v>
      </c>
      <c r="D236" s="19">
        <v>34441</v>
      </c>
      <c r="E236" s="13" t="s">
        <v>240</v>
      </c>
      <c r="F236" s="13" t="s">
        <v>5</v>
      </c>
      <c r="G236" s="6"/>
    </row>
    <row r="237" spans="1:7" s="7" customFormat="1" ht="19.5" customHeight="1">
      <c r="A237" s="13">
        <v>30</v>
      </c>
      <c r="B237" s="17" t="str">
        <f>RIGHT("a12050089",LEN("a12050089")-1)</f>
        <v>12050089</v>
      </c>
      <c r="C237" s="14" t="s">
        <v>265</v>
      </c>
      <c r="D237" s="19">
        <v>34483</v>
      </c>
      <c r="E237" s="13" t="s">
        <v>240</v>
      </c>
      <c r="F237" s="13" t="s">
        <v>5</v>
      </c>
      <c r="G237" s="6"/>
    </row>
    <row r="238" spans="1:7" s="7" customFormat="1" ht="19.5" customHeight="1">
      <c r="A238" s="13">
        <v>31</v>
      </c>
      <c r="B238" s="17" t="str">
        <f>RIGHT("a12050676",LEN("a12050676")-1)</f>
        <v>12050676</v>
      </c>
      <c r="C238" s="14" t="s">
        <v>266</v>
      </c>
      <c r="D238" s="19">
        <v>34685</v>
      </c>
      <c r="E238" s="13" t="s">
        <v>240</v>
      </c>
      <c r="F238" s="13" t="s">
        <v>5</v>
      </c>
      <c r="G238" s="6"/>
    </row>
    <row r="239" spans="1:7" s="7" customFormat="1" ht="19.5" customHeight="1">
      <c r="A239" s="13">
        <v>32</v>
      </c>
      <c r="B239" s="17" t="str">
        <f>RIGHT("a12050206",LEN("a12050206")-1)</f>
        <v>12050206</v>
      </c>
      <c r="C239" s="14" t="s">
        <v>267</v>
      </c>
      <c r="D239" s="19">
        <v>34611</v>
      </c>
      <c r="E239" s="13" t="s">
        <v>240</v>
      </c>
      <c r="F239" s="13" t="s">
        <v>5</v>
      </c>
      <c r="G239" s="6"/>
    </row>
    <row r="240" spans="1:7" s="7" customFormat="1" ht="19.5" customHeight="1">
      <c r="A240" s="13">
        <v>33</v>
      </c>
      <c r="B240" s="17" t="str">
        <f>RIGHT("a12050487",LEN("a12050487")-1)</f>
        <v>12050487</v>
      </c>
      <c r="C240" s="14" t="s">
        <v>268</v>
      </c>
      <c r="D240" s="19">
        <v>34191</v>
      </c>
      <c r="E240" s="13" t="s">
        <v>240</v>
      </c>
      <c r="F240" s="13" t="s">
        <v>5</v>
      </c>
      <c r="G240" s="6"/>
    </row>
    <row r="241" spans="1:7" s="7" customFormat="1" ht="19.5" customHeight="1">
      <c r="A241" s="13">
        <v>34</v>
      </c>
      <c r="B241" s="17" t="str">
        <f>RIGHT("a12050675",LEN("a12050675")-1)</f>
        <v>12050675</v>
      </c>
      <c r="C241" s="14" t="s">
        <v>269</v>
      </c>
      <c r="D241" s="19">
        <v>34666</v>
      </c>
      <c r="E241" s="13" t="s">
        <v>240</v>
      </c>
      <c r="F241" s="13" t="s">
        <v>5</v>
      </c>
      <c r="G241" s="6"/>
    </row>
    <row r="242" spans="1:7" s="7" customFormat="1" ht="19.5" customHeight="1">
      <c r="A242" s="13">
        <v>35</v>
      </c>
      <c r="B242" s="17" t="str">
        <f>RIGHT("a12050091",LEN("a12050091")-1)</f>
        <v>12050091</v>
      </c>
      <c r="C242" s="14" t="s">
        <v>270</v>
      </c>
      <c r="D242" s="19">
        <v>34675</v>
      </c>
      <c r="E242" s="13" t="s">
        <v>240</v>
      </c>
      <c r="F242" s="13" t="s">
        <v>5</v>
      </c>
      <c r="G242" s="6"/>
    </row>
    <row r="243" spans="1:7" s="7" customFormat="1" ht="19.5" customHeight="1">
      <c r="A243" s="13">
        <v>36</v>
      </c>
      <c r="B243" s="17" t="str">
        <f>RIGHT("a12050178",LEN("a12050178")-1)</f>
        <v>12050178</v>
      </c>
      <c r="C243" s="14" t="s">
        <v>271</v>
      </c>
      <c r="D243" s="19">
        <v>34639</v>
      </c>
      <c r="E243" s="13" t="s">
        <v>240</v>
      </c>
      <c r="F243" s="13" t="s">
        <v>5</v>
      </c>
      <c r="G243" s="6"/>
    </row>
    <row r="244" spans="1:7" s="7" customFormat="1" ht="19.5" customHeight="1">
      <c r="A244" s="13">
        <v>37</v>
      </c>
      <c r="B244" s="17" t="str">
        <f>RIGHT("a12050314",LEN("a12050314")-1)</f>
        <v>12050314</v>
      </c>
      <c r="C244" s="14" t="s">
        <v>272</v>
      </c>
      <c r="D244" s="19">
        <v>34692</v>
      </c>
      <c r="E244" s="13" t="s">
        <v>240</v>
      </c>
      <c r="F244" s="13" t="s">
        <v>5</v>
      </c>
      <c r="G244" s="6"/>
    </row>
    <row r="245" spans="1:7" s="7" customFormat="1" ht="19.5" customHeight="1">
      <c r="A245" s="13">
        <v>38</v>
      </c>
      <c r="B245" s="17" t="str">
        <f>RIGHT("a12050097",LEN("a12050097")-1)</f>
        <v>12050097</v>
      </c>
      <c r="C245" s="14" t="s">
        <v>273</v>
      </c>
      <c r="D245" s="19">
        <v>34397</v>
      </c>
      <c r="E245" s="13" t="s">
        <v>240</v>
      </c>
      <c r="F245" s="13" t="s">
        <v>5</v>
      </c>
      <c r="G245" s="6"/>
    </row>
    <row r="246" spans="1:7" s="7" customFormat="1" ht="19.5" customHeight="1">
      <c r="A246" s="13">
        <v>39</v>
      </c>
      <c r="B246" s="17" t="str">
        <f>RIGHT("a12050100",LEN("a12050100")-1)</f>
        <v>12050100</v>
      </c>
      <c r="C246" s="14" t="s">
        <v>274</v>
      </c>
      <c r="D246" s="19">
        <v>34634</v>
      </c>
      <c r="E246" s="13" t="s">
        <v>240</v>
      </c>
      <c r="F246" s="13" t="s">
        <v>5</v>
      </c>
      <c r="G246" s="6"/>
    </row>
    <row r="247" spans="1:7" s="7" customFormat="1" ht="19.5" customHeight="1">
      <c r="A247" s="13">
        <v>40</v>
      </c>
      <c r="B247" s="17" t="str">
        <f>RIGHT("a12050473",LEN("a12050473")-1)</f>
        <v>12050473</v>
      </c>
      <c r="C247" s="14" t="s">
        <v>275</v>
      </c>
      <c r="D247" s="19">
        <v>34068</v>
      </c>
      <c r="E247" s="13" t="s">
        <v>240</v>
      </c>
      <c r="F247" s="13" t="s">
        <v>5</v>
      </c>
      <c r="G247" s="6"/>
    </row>
    <row r="248" spans="1:7" s="7" customFormat="1" ht="19.5" customHeight="1">
      <c r="A248" s="13">
        <v>41</v>
      </c>
      <c r="B248" s="17" t="str">
        <f>RIGHT("a12050110",LEN("a12050110")-1)</f>
        <v>12050110</v>
      </c>
      <c r="C248" s="14" t="s">
        <v>276</v>
      </c>
      <c r="D248" s="19">
        <v>34576</v>
      </c>
      <c r="E248" s="13" t="s">
        <v>240</v>
      </c>
      <c r="F248" s="13" t="s">
        <v>5</v>
      </c>
      <c r="G248" s="6"/>
    </row>
    <row r="249" spans="1:7" s="7" customFormat="1" ht="19.5" customHeight="1">
      <c r="A249" s="13">
        <v>42</v>
      </c>
      <c r="B249" s="17" t="str">
        <f>RIGHT("a12050111",LEN("a12050111")-1)</f>
        <v>12050111</v>
      </c>
      <c r="C249" s="14" t="s">
        <v>277</v>
      </c>
      <c r="D249" s="19">
        <v>34695</v>
      </c>
      <c r="E249" s="13" t="s">
        <v>240</v>
      </c>
      <c r="F249" s="13" t="s">
        <v>5</v>
      </c>
      <c r="G249" s="6"/>
    </row>
    <row r="250" spans="1:7" s="7" customFormat="1" ht="19.5" customHeight="1">
      <c r="A250" s="13">
        <v>43</v>
      </c>
      <c r="B250" s="17" t="str">
        <f>RIGHT("a12050187",LEN("a12050187")-1)</f>
        <v>12050187</v>
      </c>
      <c r="C250" s="14" t="s">
        <v>278</v>
      </c>
      <c r="D250" s="19">
        <v>34521</v>
      </c>
      <c r="E250" s="13" t="s">
        <v>240</v>
      </c>
      <c r="F250" s="13" t="s">
        <v>5</v>
      </c>
      <c r="G250" s="6"/>
    </row>
    <row r="251" spans="1:7" s="7" customFormat="1" ht="19.5" customHeight="1">
      <c r="A251" s="13">
        <v>44</v>
      </c>
      <c r="B251" s="17" t="str">
        <f>RIGHT("a12050673",LEN("a12050673")-1)</f>
        <v>12050673</v>
      </c>
      <c r="C251" s="14" t="s">
        <v>279</v>
      </c>
      <c r="D251" s="19">
        <v>34450</v>
      </c>
      <c r="E251" s="13" t="s">
        <v>240</v>
      </c>
      <c r="F251" s="13" t="s">
        <v>5</v>
      </c>
      <c r="G251" s="6"/>
    </row>
    <row r="252" spans="1:7" s="7" customFormat="1" ht="19.5" customHeight="1">
      <c r="A252" s="13">
        <v>45</v>
      </c>
      <c r="B252" s="17" t="str">
        <f>RIGHT("a12050120",LEN("a12050120")-1)</f>
        <v>12050120</v>
      </c>
      <c r="C252" s="14" t="s">
        <v>280</v>
      </c>
      <c r="D252" s="19">
        <v>34636</v>
      </c>
      <c r="E252" s="13" t="s">
        <v>240</v>
      </c>
      <c r="F252" s="13" t="s">
        <v>5</v>
      </c>
      <c r="G252" s="6"/>
    </row>
    <row r="253" spans="1:7" s="7" customFormat="1" ht="19.5" customHeight="1">
      <c r="A253" s="13">
        <v>46</v>
      </c>
      <c r="B253" s="17" t="str">
        <f>RIGHT("a12050211",LEN("a12050211")-1)</f>
        <v>12050211</v>
      </c>
      <c r="C253" s="14" t="s">
        <v>281</v>
      </c>
      <c r="D253" s="19">
        <v>34593</v>
      </c>
      <c r="E253" s="13" t="s">
        <v>240</v>
      </c>
      <c r="F253" s="13" t="s">
        <v>5</v>
      </c>
      <c r="G253" s="6"/>
    </row>
    <row r="254" spans="1:7" s="7" customFormat="1" ht="19.5" customHeight="1">
      <c r="A254" s="13">
        <v>47</v>
      </c>
      <c r="B254" s="17" t="str">
        <f>RIGHT("a12050124",LEN("a12050124")-1)</f>
        <v>12050124</v>
      </c>
      <c r="C254" s="14" t="s">
        <v>282</v>
      </c>
      <c r="D254" s="19">
        <v>34579</v>
      </c>
      <c r="E254" s="13" t="s">
        <v>240</v>
      </c>
      <c r="F254" s="13" t="s">
        <v>5</v>
      </c>
      <c r="G254" s="6"/>
    </row>
    <row r="255" spans="1:7" s="7" customFormat="1" ht="19.5" customHeight="1">
      <c r="A255" s="13">
        <v>48</v>
      </c>
      <c r="B255" s="17" t="str">
        <f>RIGHT("a12050677",LEN("a12050677")-1)</f>
        <v>12050677</v>
      </c>
      <c r="C255" s="14" t="s">
        <v>283</v>
      </c>
      <c r="D255" s="19">
        <v>34469</v>
      </c>
      <c r="E255" s="13" t="s">
        <v>240</v>
      </c>
      <c r="F255" s="13" t="s">
        <v>5</v>
      </c>
      <c r="G255" s="6"/>
    </row>
    <row r="256" spans="1:7" s="7" customFormat="1" ht="19.5" customHeight="1">
      <c r="A256" s="13">
        <v>49</v>
      </c>
      <c r="B256" s="17" t="str">
        <f>RIGHT("a12050133",LEN("a12050133")-1)</f>
        <v>12050133</v>
      </c>
      <c r="C256" s="14" t="s">
        <v>284</v>
      </c>
      <c r="D256" s="19">
        <v>34648</v>
      </c>
      <c r="E256" s="13" t="s">
        <v>240</v>
      </c>
      <c r="F256" s="13" t="s">
        <v>5</v>
      </c>
      <c r="G256" s="6"/>
    </row>
    <row r="257" spans="1:7" s="7" customFormat="1" ht="19.5" customHeight="1">
      <c r="A257" s="15"/>
      <c r="B257" s="18"/>
      <c r="C257" s="16"/>
      <c r="D257" s="20"/>
      <c r="E257" s="15"/>
      <c r="F257" s="15"/>
      <c r="G257" s="4"/>
    </row>
    <row r="258" spans="1:7" s="7" customFormat="1" ht="19.5" customHeight="1">
      <c r="A258" s="13">
        <v>1</v>
      </c>
      <c r="B258" s="17" t="str">
        <f>RIGHT("a12050258",LEN("a12050258")-1)</f>
        <v>12050258</v>
      </c>
      <c r="C258" s="14" t="s">
        <v>285</v>
      </c>
      <c r="D258" s="19">
        <v>34538</v>
      </c>
      <c r="E258" s="13" t="s">
        <v>286</v>
      </c>
      <c r="F258" s="13" t="s">
        <v>6</v>
      </c>
      <c r="G258" s="6"/>
    </row>
    <row r="259" spans="1:7" s="7" customFormat="1" ht="19.5" customHeight="1">
      <c r="A259" s="13">
        <v>2</v>
      </c>
      <c r="B259" s="17" t="str">
        <f>RIGHT("a12050016",LEN("a12050016")-1)</f>
        <v>12050016</v>
      </c>
      <c r="C259" s="14" t="s">
        <v>287</v>
      </c>
      <c r="D259" s="19">
        <v>33985</v>
      </c>
      <c r="E259" s="13" t="s">
        <v>286</v>
      </c>
      <c r="F259" s="13" t="s">
        <v>6</v>
      </c>
      <c r="G259" s="6"/>
    </row>
    <row r="260" spans="1:7" s="7" customFormat="1" ht="19.5" customHeight="1">
      <c r="A260" s="13">
        <v>3</v>
      </c>
      <c r="B260" s="17" t="str">
        <f>RIGHT("a12050341",LEN("a12050341")-1)</f>
        <v>12050341</v>
      </c>
      <c r="C260" s="14" t="s">
        <v>288</v>
      </c>
      <c r="D260" s="19">
        <v>34357</v>
      </c>
      <c r="E260" s="13" t="s">
        <v>286</v>
      </c>
      <c r="F260" s="13" t="s">
        <v>6</v>
      </c>
      <c r="G260" s="6"/>
    </row>
    <row r="261" spans="1:7" s="7" customFormat="1" ht="19.5" customHeight="1">
      <c r="A261" s="13">
        <v>4</v>
      </c>
      <c r="B261" s="17" t="str">
        <f>RIGHT("a12050272",LEN("a12050272")-1)</f>
        <v>12050272</v>
      </c>
      <c r="C261" s="14" t="s">
        <v>55</v>
      </c>
      <c r="D261" s="19">
        <v>34425</v>
      </c>
      <c r="E261" s="13" t="s">
        <v>286</v>
      </c>
      <c r="F261" s="13" t="s">
        <v>6</v>
      </c>
      <c r="G261" s="6"/>
    </row>
    <row r="262" spans="1:7" s="7" customFormat="1" ht="19.5" customHeight="1">
      <c r="A262" s="13">
        <v>5</v>
      </c>
      <c r="B262" s="17" t="str">
        <f>RIGHT("a12050350",LEN("a12050350")-1)</f>
        <v>12050350</v>
      </c>
      <c r="C262" s="14" t="s">
        <v>289</v>
      </c>
      <c r="D262" s="19">
        <v>34476</v>
      </c>
      <c r="E262" s="13" t="s">
        <v>286</v>
      </c>
      <c r="F262" s="13" t="s">
        <v>6</v>
      </c>
      <c r="G262" s="6"/>
    </row>
    <row r="263" spans="1:7" s="7" customFormat="1" ht="19.5" customHeight="1">
      <c r="A263" s="13">
        <v>6</v>
      </c>
      <c r="B263" s="17" t="str">
        <f>RIGHT("a12050229",LEN("a12050229")-1)</f>
        <v>12050229</v>
      </c>
      <c r="C263" s="14" t="s">
        <v>290</v>
      </c>
      <c r="D263" s="19">
        <v>34696</v>
      </c>
      <c r="E263" s="13" t="s">
        <v>286</v>
      </c>
      <c r="F263" s="13" t="s">
        <v>6</v>
      </c>
      <c r="G263" s="6"/>
    </row>
    <row r="264" spans="1:7" s="7" customFormat="1" ht="19.5" customHeight="1">
      <c r="A264" s="13">
        <v>7</v>
      </c>
      <c r="B264" s="17" t="str">
        <f>RIGHT("a12050050",LEN("a12050050")-1)</f>
        <v>12050050</v>
      </c>
      <c r="C264" s="14" t="s">
        <v>291</v>
      </c>
      <c r="D264" s="19">
        <v>34613</v>
      </c>
      <c r="E264" s="13" t="s">
        <v>286</v>
      </c>
      <c r="F264" s="13" t="s">
        <v>6</v>
      </c>
      <c r="G264" s="6"/>
    </row>
    <row r="265" spans="1:7" s="7" customFormat="1" ht="19.5" customHeight="1">
      <c r="A265" s="13">
        <v>8</v>
      </c>
      <c r="B265" s="17" t="str">
        <f>RIGHT("a12050274",LEN("a12050274")-1)</f>
        <v>12050274</v>
      </c>
      <c r="C265" s="14" t="s">
        <v>292</v>
      </c>
      <c r="D265" s="19">
        <v>34422</v>
      </c>
      <c r="E265" s="13" t="s">
        <v>286</v>
      </c>
      <c r="F265" s="13" t="s">
        <v>6</v>
      </c>
      <c r="G265" s="6"/>
    </row>
    <row r="266" spans="1:7" s="7" customFormat="1" ht="19.5" customHeight="1">
      <c r="A266" s="13">
        <v>9</v>
      </c>
      <c r="B266" s="17" t="str">
        <f>RIGHT("a12050278",LEN("a12050278")-1)</f>
        <v>12050278</v>
      </c>
      <c r="C266" s="14" t="s">
        <v>56</v>
      </c>
      <c r="D266" s="19">
        <v>34480</v>
      </c>
      <c r="E266" s="13" t="s">
        <v>286</v>
      </c>
      <c r="F266" s="13" t="s">
        <v>6</v>
      </c>
      <c r="G266" s="6"/>
    </row>
    <row r="267" spans="1:7" s="7" customFormat="1" ht="19.5" customHeight="1">
      <c r="A267" s="13">
        <v>10</v>
      </c>
      <c r="B267" s="17" t="str">
        <f>RIGHT("a12050200",LEN("a12050200")-1)</f>
        <v>12050200</v>
      </c>
      <c r="C267" s="14" t="s">
        <v>293</v>
      </c>
      <c r="D267" s="19">
        <v>34444</v>
      </c>
      <c r="E267" s="13" t="s">
        <v>286</v>
      </c>
      <c r="F267" s="13" t="s">
        <v>6</v>
      </c>
      <c r="G267" s="6"/>
    </row>
    <row r="268" spans="1:7" s="7" customFormat="1" ht="19.5" customHeight="1">
      <c r="A268" s="13">
        <v>11</v>
      </c>
      <c r="B268" s="17" t="str">
        <f>RIGHT("a12050282",LEN("a12050282")-1)</f>
        <v>12050282</v>
      </c>
      <c r="C268" s="14" t="s">
        <v>294</v>
      </c>
      <c r="D268" s="19">
        <v>33630</v>
      </c>
      <c r="E268" s="13" t="s">
        <v>286</v>
      </c>
      <c r="F268" s="13" t="s">
        <v>6</v>
      </c>
      <c r="G268" s="6"/>
    </row>
    <row r="269" spans="1:7" s="7" customFormat="1" ht="19.5" customHeight="1">
      <c r="A269" s="13">
        <v>12</v>
      </c>
      <c r="B269" s="17" t="str">
        <f>RIGHT("a12050057",LEN("a12050057")-1)</f>
        <v>12050057</v>
      </c>
      <c r="C269" s="14" t="s">
        <v>295</v>
      </c>
      <c r="D269" s="19">
        <v>34337</v>
      </c>
      <c r="E269" s="13" t="s">
        <v>286</v>
      </c>
      <c r="F269" s="13" t="s">
        <v>6</v>
      </c>
      <c r="G269" s="6"/>
    </row>
    <row r="270" spans="1:7" s="7" customFormat="1" ht="19.5" customHeight="1">
      <c r="A270" s="13">
        <v>13</v>
      </c>
      <c r="B270" s="17" t="str">
        <f>RIGHT("a12050283",LEN("a12050283")-1)</f>
        <v>12050283</v>
      </c>
      <c r="C270" s="14" t="s">
        <v>296</v>
      </c>
      <c r="D270" s="19">
        <v>34512</v>
      </c>
      <c r="E270" s="13" t="s">
        <v>286</v>
      </c>
      <c r="F270" s="13" t="s">
        <v>6</v>
      </c>
      <c r="G270" s="6"/>
    </row>
    <row r="271" spans="1:7" s="7" customFormat="1" ht="19.5" customHeight="1">
      <c r="A271" s="13">
        <v>14</v>
      </c>
      <c r="B271" s="17" t="str">
        <f>RIGHT("a12050284",LEN("a12050284")-1)</f>
        <v>12050284</v>
      </c>
      <c r="C271" s="14" t="s">
        <v>297</v>
      </c>
      <c r="D271" s="19">
        <v>34669</v>
      </c>
      <c r="E271" s="13" t="s">
        <v>286</v>
      </c>
      <c r="F271" s="13" t="s">
        <v>6</v>
      </c>
      <c r="G271" s="6"/>
    </row>
    <row r="272" spans="1:7" s="7" customFormat="1" ht="19.5" customHeight="1">
      <c r="A272" s="13">
        <v>15</v>
      </c>
      <c r="B272" s="17" t="str">
        <f>RIGHT("a12050063",LEN("a12050063")-1)</f>
        <v>12050063</v>
      </c>
      <c r="C272" s="14" t="s">
        <v>298</v>
      </c>
      <c r="D272" s="19">
        <v>34354</v>
      </c>
      <c r="E272" s="13" t="s">
        <v>286</v>
      </c>
      <c r="F272" s="13" t="s">
        <v>6</v>
      </c>
      <c r="G272" s="6"/>
    </row>
    <row r="273" spans="1:7" s="7" customFormat="1" ht="19.5" customHeight="1">
      <c r="A273" s="13">
        <v>16</v>
      </c>
      <c r="B273" s="17" t="str">
        <f>RIGHT("a12050064",LEN("a12050064")-1)</f>
        <v>12050064</v>
      </c>
      <c r="C273" s="14" t="s">
        <v>299</v>
      </c>
      <c r="D273" s="19">
        <v>34690</v>
      </c>
      <c r="E273" s="13" t="s">
        <v>286</v>
      </c>
      <c r="F273" s="13" t="s">
        <v>6</v>
      </c>
      <c r="G273" s="6"/>
    </row>
    <row r="274" spans="1:7" s="7" customFormat="1" ht="19.5" customHeight="1">
      <c r="A274" s="13">
        <v>17</v>
      </c>
      <c r="B274" s="17" t="str">
        <f>RIGHT("a12050230",LEN("a12050230")-1)</f>
        <v>12050230</v>
      </c>
      <c r="C274" s="14" t="s">
        <v>300</v>
      </c>
      <c r="D274" s="19">
        <v>34674</v>
      </c>
      <c r="E274" s="13" t="s">
        <v>286</v>
      </c>
      <c r="F274" s="13" t="s">
        <v>6</v>
      </c>
      <c r="G274" s="6"/>
    </row>
    <row r="275" spans="1:7" s="7" customFormat="1" ht="19.5" customHeight="1">
      <c r="A275" s="13">
        <v>18</v>
      </c>
      <c r="B275" s="17" t="str">
        <f>RIGHT("a12050070",LEN("a12050070")-1)</f>
        <v>12050070</v>
      </c>
      <c r="C275" s="14" t="s">
        <v>301</v>
      </c>
      <c r="D275" s="19">
        <v>34473</v>
      </c>
      <c r="E275" s="13" t="s">
        <v>286</v>
      </c>
      <c r="F275" s="13" t="s">
        <v>6</v>
      </c>
      <c r="G275" s="6"/>
    </row>
    <row r="276" spans="1:7" s="7" customFormat="1" ht="19.5" customHeight="1">
      <c r="A276" s="13">
        <v>19</v>
      </c>
      <c r="B276" s="17" t="str">
        <f>RIGHT("a12050296",LEN("a12050296")-1)</f>
        <v>12050296</v>
      </c>
      <c r="C276" s="14" t="s">
        <v>302</v>
      </c>
      <c r="D276" s="19">
        <v>34556</v>
      </c>
      <c r="E276" s="13" t="s">
        <v>286</v>
      </c>
      <c r="F276" s="13" t="s">
        <v>6</v>
      </c>
      <c r="G276" s="6"/>
    </row>
    <row r="277" spans="1:7" s="7" customFormat="1" ht="19.5" customHeight="1">
      <c r="A277" s="13">
        <v>20</v>
      </c>
      <c r="B277" s="17" t="str">
        <f>RIGHT("a12050078",LEN("a12050078")-1)</f>
        <v>12050078</v>
      </c>
      <c r="C277" s="14" t="s">
        <v>303</v>
      </c>
      <c r="D277" s="19">
        <v>34566</v>
      </c>
      <c r="E277" s="13" t="s">
        <v>286</v>
      </c>
      <c r="F277" s="13" t="s">
        <v>6</v>
      </c>
      <c r="G277" s="6"/>
    </row>
    <row r="278" spans="1:7" s="7" customFormat="1" ht="19.5" customHeight="1">
      <c r="A278" s="13">
        <v>21</v>
      </c>
      <c r="B278" s="17" t="str">
        <f>RIGHT("a12050351",LEN("a12050351")-1)</f>
        <v>12050351</v>
      </c>
      <c r="C278" s="14" t="s">
        <v>304</v>
      </c>
      <c r="D278" s="19">
        <v>34686</v>
      </c>
      <c r="E278" s="13" t="s">
        <v>286</v>
      </c>
      <c r="F278" s="13" t="s">
        <v>6</v>
      </c>
      <c r="G278" s="6"/>
    </row>
    <row r="279" spans="1:7" s="7" customFormat="1" ht="19.5" customHeight="1">
      <c r="A279" s="13">
        <v>22</v>
      </c>
      <c r="B279" s="17" t="str">
        <f>RIGHT("a12050303",LEN("a12050303")-1)</f>
        <v>12050303</v>
      </c>
      <c r="C279" s="14" t="s">
        <v>305</v>
      </c>
      <c r="D279" s="19">
        <v>34477</v>
      </c>
      <c r="E279" s="13" t="s">
        <v>286</v>
      </c>
      <c r="F279" s="13" t="s">
        <v>6</v>
      </c>
      <c r="G279" s="6"/>
    </row>
    <row r="280" spans="1:7" s="7" customFormat="1" ht="19.5" customHeight="1">
      <c r="A280" s="13">
        <v>23</v>
      </c>
      <c r="B280" s="17" t="str">
        <f>RIGHT("a12050304",LEN("a12050304")-1)</f>
        <v>12050304</v>
      </c>
      <c r="C280" s="14" t="s">
        <v>306</v>
      </c>
      <c r="D280" s="19">
        <v>34639</v>
      </c>
      <c r="E280" s="13" t="s">
        <v>286</v>
      </c>
      <c r="F280" s="13" t="s">
        <v>6</v>
      </c>
      <c r="G280" s="6"/>
    </row>
    <row r="281" spans="1:7" s="7" customFormat="1" ht="19.5" customHeight="1">
      <c r="A281" s="13">
        <v>24</v>
      </c>
      <c r="B281" s="17" t="str">
        <f>RIGHT("a12050310",LEN("a12050310")-1)</f>
        <v>12050310</v>
      </c>
      <c r="C281" s="14" t="s">
        <v>307</v>
      </c>
      <c r="D281" s="19">
        <v>34687</v>
      </c>
      <c r="E281" s="13" t="s">
        <v>286</v>
      </c>
      <c r="F281" s="13" t="s">
        <v>6</v>
      </c>
      <c r="G281" s="6"/>
    </row>
    <row r="282" spans="1:7" s="7" customFormat="1" ht="19.5" customHeight="1">
      <c r="A282" s="13">
        <v>25</v>
      </c>
      <c r="B282" s="17" t="str">
        <f>RIGHT("a12050093",LEN("a12050093")-1)</f>
        <v>12050093</v>
      </c>
      <c r="C282" s="14" t="s">
        <v>308</v>
      </c>
      <c r="D282" s="19">
        <v>34361</v>
      </c>
      <c r="E282" s="13" t="s">
        <v>286</v>
      </c>
      <c r="F282" s="13" t="s">
        <v>6</v>
      </c>
      <c r="G282" s="6"/>
    </row>
    <row r="283" spans="1:7" s="7" customFormat="1" ht="19.5" customHeight="1">
      <c r="A283" s="13">
        <v>26</v>
      </c>
      <c r="B283" s="17" t="str">
        <f>RIGHT("a12050312",LEN("a12050312")-1)</f>
        <v>12050312</v>
      </c>
      <c r="C283" s="14" t="s">
        <v>309</v>
      </c>
      <c r="D283" s="19">
        <v>34651</v>
      </c>
      <c r="E283" s="13" t="s">
        <v>286</v>
      </c>
      <c r="F283" s="13" t="s">
        <v>6</v>
      </c>
      <c r="G283" s="6"/>
    </row>
    <row r="284" spans="1:7" s="7" customFormat="1" ht="19.5" customHeight="1">
      <c r="A284" s="13">
        <v>27</v>
      </c>
      <c r="B284" s="17" t="str">
        <f>RIGHT("a12050326",LEN("a12050326")-1)</f>
        <v>12050326</v>
      </c>
      <c r="C284" s="14" t="s">
        <v>40</v>
      </c>
      <c r="D284" s="19">
        <v>34322</v>
      </c>
      <c r="E284" s="13" t="s">
        <v>286</v>
      </c>
      <c r="F284" s="13" t="s">
        <v>6</v>
      </c>
      <c r="G284" s="6"/>
    </row>
    <row r="285" spans="1:7" s="7" customFormat="1" ht="19.5" customHeight="1">
      <c r="A285" s="13">
        <v>28</v>
      </c>
      <c r="B285" s="17" t="str">
        <f>RIGHT("a12050329",LEN("a12050329")-1)</f>
        <v>12050329</v>
      </c>
      <c r="C285" s="14" t="s">
        <v>310</v>
      </c>
      <c r="D285" s="19">
        <v>34492</v>
      </c>
      <c r="E285" s="13" t="s">
        <v>286</v>
      </c>
      <c r="F285" s="13" t="s">
        <v>6</v>
      </c>
      <c r="G285" s="6"/>
    </row>
    <row r="286" spans="1:7" s="7" customFormat="1" ht="19.5" customHeight="1">
      <c r="A286" s="13">
        <v>29</v>
      </c>
      <c r="B286" s="17" t="str">
        <f>RIGHT("a12050333",LEN("a12050333")-1)</f>
        <v>12050333</v>
      </c>
      <c r="C286" s="14" t="s">
        <v>311</v>
      </c>
      <c r="D286" s="19">
        <v>34487</v>
      </c>
      <c r="E286" s="13" t="s">
        <v>286</v>
      </c>
      <c r="F286" s="13" t="s">
        <v>6</v>
      </c>
      <c r="G286" s="6"/>
    </row>
    <row r="287" spans="1:7" s="7" customFormat="1" ht="19.5" customHeight="1">
      <c r="A287" s="13">
        <v>30</v>
      </c>
      <c r="B287" s="17" t="str">
        <f>RIGHT("a12050132",LEN("a12050132")-1)</f>
        <v>12050132</v>
      </c>
      <c r="C287" s="14" t="s">
        <v>312</v>
      </c>
      <c r="D287" s="19">
        <v>34609</v>
      </c>
      <c r="E287" s="13" t="s">
        <v>286</v>
      </c>
      <c r="F287" s="13" t="s">
        <v>6</v>
      </c>
      <c r="G287" s="6"/>
    </row>
    <row r="288" spans="1:7" s="7" customFormat="1" ht="19.5" customHeight="1">
      <c r="A288" s="15"/>
      <c r="B288" s="18"/>
      <c r="C288" s="16"/>
      <c r="D288" s="20"/>
      <c r="E288" s="15"/>
      <c r="F288" s="15"/>
      <c r="G288" s="4"/>
    </row>
    <row r="289" spans="1:7" s="7" customFormat="1" ht="19.5" customHeight="1">
      <c r="A289" s="13">
        <v>1</v>
      </c>
      <c r="B289" s="17" t="str">
        <f>RIGHT("a12050000",LEN("a12050000")-1)</f>
        <v>12050000</v>
      </c>
      <c r="C289" s="14" t="s">
        <v>314</v>
      </c>
      <c r="D289" s="19">
        <v>34366</v>
      </c>
      <c r="E289" s="13" t="s">
        <v>315</v>
      </c>
      <c r="F289" s="13" t="s">
        <v>7</v>
      </c>
      <c r="G289" s="6"/>
    </row>
    <row r="290" spans="1:7" s="7" customFormat="1" ht="19.5" customHeight="1">
      <c r="A290" s="13">
        <v>2</v>
      </c>
      <c r="B290" s="17" t="str">
        <f>RIGHT("a12050215",LEN("a12050215")-1)</f>
        <v>12050215</v>
      </c>
      <c r="C290" s="14" t="s">
        <v>316</v>
      </c>
      <c r="D290" s="19">
        <v>34569</v>
      </c>
      <c r="E290" s="13" t="s">
        <v>315</v>
      </c>
      <c r="F290" s="13" t="s">
        <v>7</v>
      </c>
      <c r="G290" s="6"/>
    </row>
    <row r="291" spans="1:7" s="7" customFormat="1" ht="19.5" customHeight="1">
      <c r="A291" s="13">
        <v>3</v>
      </c>
      <c r="B291" s="17" t="str">
        <f>RIGHT("a12050339",LEN("a12050339")-1)</f>
        <v>12050339</v>
      </c>
      <c r="C291" s="14" t="s">
        <v>317</v>
      </c>
      <c r="D291" s="19">
        <v>34600</v>
      </c>
      <c r="E291" s="13" t="s">
        <v>315</v>
      </c>
      <c r="F291" s="13" t="s">
        <v>7</v>
      </c>
      <c r="G291" s="6"/>
    </row>
    <row r="292" spans="1:7" s="7" customFormat="1" ht="19.5" customHeight="1">
      <c r="A292" s="13">
        <v>4</v>
      </c>
      <c r="B292" s="17" t="str">
        <f>RIGHT("a12050216",LEN("a12050216")-1)</f>
        <v>12050216</v>
      </c>
      <c r="C292" s="14" t="s">
        <v>318</v>
      </c>
      <c r="D292" s="19">
        <v>34669</v>
      </c>
      <c r="E292" s="13" t="s">
        <v>315</v>
      </c>
      <c r="F292" s="13" t="s">
        <v>7</v>
      </c>
      <c r="G292" s="6"/>
    </row>
    <row r="293" spans="1:7" s="7" customFormat="1" ht="19.5" customHeight="1">
      <c r="A293" s="13">
        <v>5</v>
      </c>
      <c r="B293" s="17" t="str">
        <f>RIGHT("a12050559",LEN("a12050559")-1)</f>
        <v>12050559</v>
      </c>
      <c r="C293" s="14" t="s">
        <v>319</v>
      </c>
      <c r="D293" s="19">
        <v>34673</v>
      </c>
      <c r="E293" s="13" t="s">
        <v>315</v>
      </c>
      <c r="F293" s="13" t="s">
        <v>7</v>
      </c>
      <c r="G293" s="6"/>
    </row>
    <row r="294" spans="1:7" s="7" customFormat="1" ht="19.5" customHeight="1">
      <c r="A294" s="13">
        <v>6</v>
      </c>
      <c r="B294" s="17" t="str">
        <f>RIGHT("a12050480",LEN("a12050480")-1)</f>
        <v>12050480</v>
      </c>
      <c r="C294" s="14" t="s">
        <v>320</v>
      </c>
      <c r="D294" s="19">
        <v>34283</v>
      </c>
      <c r="E294" s="13" t="s">
        <v>315</v>
      </c>
      <c r="F294" s="13" t="s">
        <v>7</v>
      </c>
      <c r="G294" s="6"/>
    </row>
    <row r="295" spans="1:7" s="7" customFormat="1" ht="19.5" customHeight="1">
      <c r="A295" s="13">
        <v>7</v>
      </c>
      <c r="B295" s="17" t="str">
        <f>RIGHT("a12050020",LEN("a12050020")-1)</f>
        <v>12050020</v>
      </c>
      <c r="C295" s="14" t="s">
        <v>321</v>
      </c>
      <c r="D295" s="19">
        <v>34698</v>
      </c>
      <c r="E295" s="13" t="s">
        <v>315</v>
      </c>
      <c r="F295" s="13" t="s">
        <v>7</v>
      </c>
      <c r="G295" s="6"/>
    </row>
    <row r="296" spans="1:7" s="7" customFormat="1" ht="19.5" customHeight="1">
      <c r="A296" s="13">
        <v>8</v>
      </c>
      <c r="B296" s="17" t="str">
        <f>RIGHT("a12050571",LEN("a12050571")-1)</f>
        <v>12050571</v>
      </c>
      <c r="C296" s="14" t="s">
        <v>322</v>
      </c>
      <c r="D296" s="19">
        <v>34647</v>
      </c>
      <c r="E296" s="13" t="s">
        <v>315</v>
      </c>
      <c r="F296" s="13" t="s">
        <v>7</v>
      </c>
      <c r="G296" s="6"/>
    </row>
    <row r="297" spans="1:7" s="7" customFormat="1" ht="19.5" customHeight="1">
      <c r="A297" s="13">
        <v>9</v>
      </c>
      <c r="B297" s="17" t="str">
        <f>RIGHT("a12050472",LEN("a12050472")-1)</f>
        <v>12050472</v>
      </c>
      <c r="C297" s="14" t="s">
        <v>323</v>
      </c>
      <c r="D297" s="19">
        <v>33997</v>
      </c>
      <c r="E297" s="13" t="s">
        <v>315</v>
      </c>
      <c r="F297" s="13" t="s">
        <v>7</v>
      </c>
      <c r="G297" s="6"/>
    </row>
    <row r="298" spans="1:7" s="7" customFormat="1" ht="19.5" customHeight="1">
      <c r="A298" s="13">
        <v>10</v>
      </c>
      <c r="B298" s="17" t="str">
        <f>RIGHT("a12050697",LEN("a12050697")-1)</f>
        <v>12050697</v>
      </c>
      <c r="C298" s="14" t="s">
        <v>324</v>
      </c>
      <c r="D298" s="19">
        <v>34366</v>
      </c>
      <c r="E298" s="13" t="s">
        <v>315</v>
      </c>
      <c r="F298" s="13" t="s">
        <v>7</v>
      </c>
      <c r="G298" s="6"/>
    </row>
    <row r="299" spans="1:7" s="7" customFormat="1" ht="19.5" customHeight="1">
      <c r="A299" s="13">
        <v>11</v>
      </c>
      <c r="B299" s="17" t="str">
        <f>RIGHT("a12050485",LEN("a12050485")-1)</f>
        <v>12050485</v>
      </c>
      <c r="C299" s="14" t="s">
        <v>325</v>
      </c>
      <c r="D299" s="19">
        <v>34182</v>
      </c>
      <c r="E299" s="13" t="s">
        <v>315</v>
      </c>
      <c r="F299" s="13" t="s">
        <v>7</v>
      </c>
      <c r="G299" s="6"/>
    </row>
    <row r="300" spans="1:7" s="7" customFormat="1" ht="19.5" customHeight="1">
      <c r="A300" s="13">
        <v>12</v>
      </c>
      <c r="B300" s="17" t="str">
        <f>RIGHT("a12050030",LEN("a12050030")-1)</f>
        <v>12050030</v>
      </c>
      <c r="C300" s="14" t="s">
        <v>326</v>
      </c>
      <c r="D300" s="19">
        <v>34449</v>
      </c>
      <c r="E300" s="13" t="s">
        <v>315</v>
      </c>
      <c r="F300" s="13" t="s">
        <v>7</v>
      </c>
      <c r="G300" s="6"/>
    </row>
    <row r="301" spans="1:7" s="7" customFormat="1" ht="19.5" customHeight="1">
      <c r="A301" s="13">
        <v>13</v>
      </c>
      <c r="B301" s="17" t="str">
        <f>RIGHT("a12050033",LEN("a12050033")-1)</f>
        <v>12050033</v>
      </c>
      <c r="C301" s="14" t="s">
        <v>327</v>
      </c>
      <c r="D301" s="19">
        <v>34568</v>
      </c>
      <c r="E301" s="13" t="s">
        <v>315</v>
      </c>
      <c r="F301" s="13" t="s">
        <v>7</v>
      </c>
      <c r="G301" s="6"/>
    </row>
    <row r="302" spans="1:7" s="7" customFormat="1" ht="19.5" customHeight="1">
      <c r="A302" s="13">
        <v>14</v>
      </c>
      <c r="B302" s="17" t="str">
        <f>RIGHT("a12050228",LEN("a12050228")-1)</f>
        <v>12050228</v>
      </c>
      <c r="C302" s="14" t="s">
        <v>328</v>
      </c>
      <c r="D302" s="19">
        <v>34636</v>
      </c>
      <c r="E302" s="13" t="s">
        <v>315</v>
      </c>
      <c r="F302" s="13" t="s">
        <v>7</v>
      </c>
      <c r="G302" s="6"/>
    </row>
    <row r="303" spans="1:7" s="7" customFormat="1" ht="19.5" customHeight="1">
      <c r="A303" s="13">
        <v>15</v>
      </c>
      <c r="B303" s="17" t="str">
        <f>RIGHT("a12050488",LEN("a12050488")-1)</f>
        <v>12050488</v>
      </c>
      <c r="C303" s="14" t="s">
        <v>329</v>
      </c>
      <c r="D303" s="19">
        <v>34236</v>
      </c>
      <c r="E303" s="13" t="s">
        <v>315</v>
      </c>
      <c r="F303" s="13" t="s">
        <v>7</v>
      </c>
      <c r="G303" s="6"/>
    </row>
    <row r="304" spans="1:7" s="7" customFormat="1" ht="19.5" customHeight="1">
      <c r="A304" s="13">
        <v>16</v>
      </c>
      <c r="B304" s="17" t="str">
        <f>RIGHT("a12050560",LEN("a12050560")-1)</f>
        <v>12050560</v>
      </c>
      <c r="C304" s="14" t="s">
        <v>330</v>
      </c>
      <c r="D304" s="19">
        <v>34692</v>
      </c>
      <c r="E304" s="13" t="s">
        <v>315</v>
      </c>
      <c r="F304" s="13" t="s">
        <v>7</v>
      </c>
      <c r="G304" s="6"/>
    </row>
    <row r="305" spans="1:7" s="7" customFormat="1" ht="19.5" customHeight="1">
      <c r="A305" s="13">
        <v>17</v>
      </c>
      <c r="B305" s="17" t="str">
        <f>RIGHT("a12050035",LEN("a12050035")-1)</f>
        <v>12050035</v>
      </c>
      <c r="C305" s="14" t="s">
        <v>54</v>
      </c>
      <c r="D305" s="19">
        <v>34598</v>
      </c>
      <c r="E305" s="13" t="s">
        <v>315</v>
      </c>
      <c r="F305" s="13" t="s">
        <v>7</v>
      </c>
      <c r="G305" s="6"/>
    </row>
    <row r="306" spans="1:7" s="7" customFormat="1" ht="19.5" customHeight="1">
      <c r="A306" s="13">
        <v>18</v>
      </c>
      <c r="B306" s="17" t="str">
        <f>RIGHT("a12050036",LEN("a12050036")-1)</f>
        <v>12050036</v>
      </c>
      <c r="C306" s="14" t="s">
        <v>331</v>
      </c>
      <c r="D306" s="19">
        <v>33378</v>
      </c>
      <c r="E306" s="13" t="s">
        <v>315</v>
      </c>
      <c r="F306" s="13" t="s">
        <v>7</v>
      </c>
      <c r="G306" s="6"/>
    </row>
    <row r="307" spans="1:7" s="7" customFormat="1" ht="19.5" customHeight="1">
      <c r="A307" s="13">
        <v>19</v>
      </c>
      <c r="B307" s="17" t="str">
        <f>RIGHT("a12050456",LEN("a12050456")-1)</f>
        <v>12050456</v>
      </c>
      <c r="C307" s="14" t="s">
        <v>332</v>
      </c>
      <c r="D307" s="19">
        <v>34084</v>
      </c>
      <c r="E307" s="13" t="s">
        <v>315</v>
      </c>
      <c r="F307" s="13" t="s">
        <v>7</v>
      </c>
      <c r="G307" s="6"/>
    </row>
    <row r="308" spans="1:7" s="7" customFormat="1" ht="19.5" customHeight="1">
      <c r="A308" s="13">
        <v>20</v>
      </c>
      <c r="B308" s="17" t="str">
        <f>RIGHT("a12050151",LEN("a12050151")-1)</f>
        <v>12050151</v>
      </c>
      <c r="C308" s="14" t="s">
        <v>333</v>
      </c>
      <c r="D308" s="19">
        <v>34602</v>
      </c>
      <c r="E308" s="13" t="s">
        <v>315</v>
      </c>
      <c r="F308" s="13" t="s">
        <v>7</v>
      </c>
      <c r="G308" s="6"/>
    </row>
    <row r="309" spans="1:7" s="7" customFormat="1" ht="19.5" customHeight="1">
      <c r="A309" s="13">
        <v>21</v>
      </c>
      <c r="B309" s="17" t="str">
        <f>RIGHT("a12050046",LEN("a12050046")-1)</f>
        <v>12050046</v>
      </c>
      <c r="C309" s="14" t="s">
        <v>26</v>
      </c>
      <c r="D309" s="19">
        <v>34614</v>
      </c>
      <c r="E309" s="13" t="s">
        <v>315</v>
      </c>
      <c r="F309" s="13" t="s">
        <v>7</v>
      </c>
      <c r="G309" s="6"/>
    </row>
    <row r="310" spans="1:7" s="7" customFormat="1" ht="19.5" customHeight="1">
      <c r="A310" s="13">
        <v>22</v>
      </c>
      <c r="B310" s="17" t="str">
        <f>RIGHT("a12050562",LEN("a12050562")-1)</f>
        <v>12050562</v>
      </c>
      <c r="C310" s="14" t="s">
        <v>334</v>
      </c>
      <c r="D310" s="19">
        <v>34488</v>
      </c>
      <c r="E310" s="13" t="s">
        <v>315</v>
      </c>
      <c r="F310" s="13" t="s">
        <v>7</v>
      </c>
      <c r="G310" s="6"/>
    </row>
    <row r="311" spans="1:7" s="7" customFormat="1" ht="19.5" customHeight="1">
      <c r="A311" s="13">
        <v>23</v>
      </c>
      <c r="B311" s="17" t="str">
        <f>RIGHT("a12050682",LEN("a12050682")-1)</f>
        <v>12050682</v>
      </c>
      <c r="C311" s="14" t="s">
        <v>335</v>
      </c>
      <c r="D311" s="19">
        <v>34426</v>
      </c>
      <c r="E311" s="13" t="s">
        <v>315</v>
      </c>
      <c r="F311" s="13" t="s">
        <v>7</v>
      </c>
      <c r="G311" s="6"/>
    </row>
    <row r="312" spans="1:7" s="7" customFormat="1" ht="19.5" customHeight="1">
      <c r="A312" s="13">
        <v>24</v>
      </c>
      <c r="B312" s="17" t="str">
        <f>RIGHT("a12050475",LEN("a12050475")-1)</f>
        <v>12050475</v>
      </c>
      <c r="C312" s="14" t="s">
        <v>336</v>
      </c>
      <c r="D312" s="19">
        <v>34021</v>
      </c>
      <c r="E312" s="13" t="s">
        <v>315</v>
      </c>
      <c r="F312" s="13" t="s">
        <v>7</v>
      </c>
      <c r="G312" s="6"/>
    </row>
    <row r="313" spans="1:7" s="7" customFormat="1" ht="19.5" customHeight="1">
      <c r="A313" s="13">
        <v>25</v>
      </c>
      <c r="B313" s="17" t="str">
        <f>RIGHT("a12050698",LEN("a12050698")-1)</f>
        <v>12050698</v>
      </c>
      <c r="C313" s="14" t="s">
        <v>337</v>
      </c>
      <c r="D313" s="19">
        <v>34565</v>
      </c>
      <c r="E313" s="13" t="s">
        <v>315</v>
      </c>
      <c r="F313" s="13" t="s">
        <v>7</v>
      </c>
      <c r="G313" s="6"/>
    </row>
    <row r="314" spans="1:7" s="7" customFormat="1" ht="19.5" customHeight="1">
      <c r="A314" s="13">
        <v>26</v>
      </c>
      <c r="B314" s="17" t="str">
        <f>RIGHT("a12050703",LEN("a12050703")-1)</f>
        <v>12050703</v>
      </c>
      <c r="C314" s="14" t="s">
        <v>338</v>
      </c>
      <c r="D314" s="19">
        <v>34317</v>
      </c>
      <c r="E314" s="13" t="s">
        <v>315</v>
      </c>
      <c r="F314" s="13" t="s">
        <v>7</v>
      </c>
      <c r="G314" s="6"/>
    </row>
    <row r="315" spans="1:7" s="7" customFormat="1" ht="19.5" customHeight="1">
      <c r="A315" s="13">
        <v>27</v>
      </c>
      <c r="B315" s="17" t="str">
        <f>RIGHT("a12050059",LEN("a12050059")-1)</f>
        <v>12050059</v>
      </c>
      <c r="C315" s="14" t="s">
        <v>339</v>
      </c>
      <c r="D315" s="19">
        <v>34536</v>
      </c>
      <c r="E315" s="13" t="s">
        <v>315</v>
      </c>
      <c r="F315" s="13" t="s">
        <v>7</v>
      </c>
      <c r="G315" s="6"/>
    </row>
    <row r="316" spans="1:7" s="7" customFormat="1" ht="19.5" customHeight="1">
      <c r="A316" s="15"/>
      <c r="B316" s="18"/>
      <c r="C316" s="16"/>
      <c r="D316" s="20"/>
      <c r="E316" s="15"/>
      <c r="F316" s="15"/>
      <c r="G316" s="4"/>
    </row>
    <row r="317" spans="1:7" s="7" customFormat="1" ht="19.5" customHeight="1">
      <c r="A317" s="13">
        <v>28</v>
      </c>
      <c r="B317" s="17" t="str">
        <f>RIGHT("a12050561",LEN("a12050561")-1)</f>
        <v>12050561</v>
      </c>
      <c r="C317" s="14" t="s">
        <v>340</v>
      </c>
      <c r="D317" s="19">
        <v>34394</v>
      </c>
      <c r="E317" s="13" t="s">
        <v>315</v>
      </c>
      <c r="F317" s="13" t="s">
        <v>8</v>
      </c>
      <c r="G317" s="6"/>
    </row>
    <row r="318" spans="1:7" s="7" customFormat="1" ht="19.5" customHeight="1">
      <c r="A318" s="13">
        <v>29</v>
      </c>
      <c r="B318" s="17" t="str">
        <f>RIGHT("a12050493",LEN("a12050493")-1)</f>
        <v>12050493</v>
      </c>
      <c r="C318" s="14" t="s">
        <v>341</v>
      </c>
      <c r="D318" s="19">
        <v>34160</v>
      </c>
      <c r="E318" s="13" t="s">
        <v>315</v>
      </c>
      <c r="F318" s="13" t="s">
        <v>8</v>
      </c>
      <c r="G318" s="6"/>
    </row>
    <row r="319" spans="1:7" s="7" customFormat="1" ht="19.5" customHeight="1">
      <c r="A319" s="13">
        <v>30</v>
      </c>
      <c r="B319" s="17" t="str">
        <f>RIGHT("a12050162",LEN("a12050162")-1)</f>
        <v>12050162</v>
      </c>
      <c r="C319" s="14" t="s">
        <v>342</v>
      </c>
      <c r="D319" s="19">
        <v>34535</v>
      </c>
      <c r="E319" s="13" t="s">
        <v>315</v>
      </c>
      <c r="F319" s="13" t="s">
        <v>8</v>
      </c>
      <c r="G319" s="6"/>
    </row>
    <row r="320" spans="1:7" s="7" customFormat="1" ht="19.5" customHeight="1">
      <c r="A320" s="13">
        <v>31</v>
      </c>
      <c r="B320" s="17" t="str">
        <f>RIGHT("a12050060",LEN("a12050060")-1)</f>
        <v>12050060</v>
      </c>
      <c r="C320" s="14" t="s">
        <v>343</v>
      </c>
      <c r="D320" s="19">
        <v>34513</v>
      </c>
      <c r="E320" s="13" t="s">
        <v>315</v>
      </c>
      <c r="F320" s="13" t="s">
        <v>8</v>
      </c>
      <c r="G320" s="6"/>
    </row>
    <row r="321" spans="1:7" s="7" customFormat="1" ht="19.5" customHeight="1">
      <c r="A321" s="13">
        <v>32</v>
      </c>
      <c r="B321" s="17" t="str">
        <f>RIGHT("a12050061",LEN("a12050061")-1)</f>
        <v>12050061</v>
      </c>
      <c r="C321" s="14" t="s">
        <v>344</v>
      </c>
      <c r="D321" s="19">
        <v>34417</v>
      </c>
      <c r="E321" s="13" t="s">
        <v>315</v>
      </c>
      <c r="F321" s="13" t="s">
        <v>8</v>
      </c>
      <c r="G321" s="6"/>
    </row>
    <row r="322" spans="1:7" s="7" customFormat="1" ht="19.5" customHeight="1">
      <c r="A322" s="13">
        <v>33</v>
      </c>
      <c r="B322" s="17" t="str">
        <f>RIGHT("a12050288",LEN("a12050288")-1)</f>
        <v>12050288</v>
      </c>
      <c r="C322" s="14" t="s">
        <v>345</v>
      </c>
      <c r="D322" s="19">
        <v>34399</v>
      </c>
      <c r="E322" s="13" t="s">
        <v>315</v>
      </c>
      <c r="F322" s="13" t="s">
        <v>8</v>
      </c>
      <c r="G322" s="6"/>
    </row>
    <row r="323" spans="1:7" s="7" customFormat="1" ht="19.5" customHeight="1">
      <c r="A323" s="13">
        <v>34</v>
      </c>
      <c r="B323" s="17" t="str">
        <f>RIGHT("a12050574",LEN("a12050574")-1)</f>
        <v>12050574</v>
      </c>
      <c r="C323" s="14" t="s">
        <v>346</v>
      </c>
      <c r="D323" s="19">
        <v>34587</v>
      </c>
      <c r="E323" s="13" t="s">
        <v>315</v>
      </c>
      <c r="F323" s="13" t="s">
        <v>8</v>
      </c>
      <c r="G323" s="6"/>
    </row>
    <row r="324" spans="1:7" s="7" customFormat="1" ht="19.5" customHeight="1">
      <c r="A324" s="13">
        <v>35</v>
      </c>
      <c r="B324" s="17" t="str">
        <f>RIGHT("a12050566",LEN("a12050566")-1)</f>
        <v>12050566</v>
      </c>
      <c r="C324" s="14" t="s">
        <v>347</v>
      </c>
      <c r="D324" s="19">
        <v>34353</v>
      </c>
      <c r="E324" s="13" t="s">
        <v>315</v>
      </c>
      <c r="F324" s="13" t="s">
        <v>8</v>
      </c>
      <c r="G324" s="6"/>
    </row>
    <row r="325" spans="1:7" s="7" customFormat="1" ht="19.5" customHeight="1">
      <c r="A325" s="13">
        <v>36</v>
      </c>
      <c r="B325" s="17" t="str">
        <f>RIGHT("a12050567",LEN("a12050567")-1)</f>
        <v>12050567</v>
      </c>
      <c r="C325" s="14" t="s">
        <v>348</v>
      </c>
      <c r="D325" s="19">
        <v>34371</v>
      </c>
      <c r="E325" s="13" t="s">
        <v>315</v>
      </c>
      <c r="F325" s="13" t="s">
        <v>8</v>
      </c>
      <c r="G325" s="6"/>
    </row>
    <row r="326" spans="1:7" s="7" customFormat="1" ht="19.5" customHeight="1">
      <c r="A326" s="13">
        <v>37</v>
      </c>
      <c r="B326" s="17" t="str">
        <f>RIGHT("a12050295",LEN("a12050295")-1)</f>
        <v>12050295</v>
      </c>
      <c r="C326" s="14" t="s">
        <v>349</v>
      </c>
      <c r="D326" s="19">
        <v>34455</v>
      </c>
      <c r="E326" s="13" t="s">
        <v>315</v>
      </c>
      <c r="F326" s="13" t="s">
        <v>8</v>
      </c>
      <c r="G326" s="6"/>
    </row>
    <row r="327" spans="1:7" s="7" customFormat="1" ht="19.5" customHeight="1">
      <c r="A327" s="13">
        <v>38</v>
      </c>
      <c r="B327" s="17" t="str">
        <f>RIGHT("a12050498",LEN("a12050498")-1)</f>
        <v>12050498</v>
      </c>
      <c r="C327" s="14" t="s">
        <v>350</v>
      </c>
      <c r="D327" s="19">
        <v>34283</v>
      </c>
      <c r="E327" s="13" t="s">
        <v>315</v>
      </c>
      <c r="F327" s="13" t="s">
        <v>8</v>
      </c>
      <c r="G327" s="6"/>
    </row>
    <row r="328" spans="1:7" s="7" customFormat="1" ht="19.5" customHeight="1">
      <c r="A328" s="13">
        <v>39</v>
      </c>
      <c r="B328" s="17" t="str">
        <f>RIGHT("a12050579",LEN("a12050579")-1)</f>
        <v>12050579</v>
      </c>
      <c r="C328" s="14" t="s">
        <v>351</v>
      </c>
      <c r="D328" s="19">
        <v>34401</v>
      </c>
      <c r="E328" s="13" t="s">
        <v>315</v>
      </c>
      <c r="F328" s="13" t="s">
        <v>8</v>
      </c>
      <c r="G328" s="6"/>
    </row>
    <row r="329" spans="1:7" s="7" customFormat="1" ht="19.5" customHeight="1">
      <c r="A329" s="13">
        <v>40</v>
      </c>
      <c r="B329" s="17" t="str">
        <f>RIGHT("a12050298",LEN("a12050298")-1)</f>
        <v>12050298</v>
      </c>
      <c r="C329" s="14" t="s">
        <v>352</v>
      </c>
      <c r="D329" s="19">
        <v>34558</v>
      </c>
      <c r="E329" s="13" t="s">
        <v>315</v>
      </c>
      <c r="F329" s="13" t="s">
        <v>8</v>
      </c>
      <c r="G329" s="6"/>
    </row>
    <row r="330" spans="1:7" s="7" customFormat="1" ht="19.5" customHeight="1">
      <c r="A330" s="13">
        <v>41</v>
      </c>
      <c r="B330" s="17" t="str">
        <f>RIGHT("a12050075",LEN("a12050075")-1)</f>
        <v>12050075</v>
      </c>
      <c r="C330" s="14" t="s">
        <v>353</v>
      </c>
      <c r="D330" s="19">
        <v>34594</v>
      </c>
      <c r="E330" s="13" t="s">
        <v>315</v>
      </c>
      <c r="F330" s="13" t="s">
        <v>8</v>
      </c>
      <c r="G330" s="6"/>
    </row>
    <row r="331" spans="1:7" s="7" customFormat="1" ht="19.5" customHeight="1">
      <c r="A331" s="13">
        <v>42</v>
      </c>
      <c r="B331" s="17" t="str">
        <f>RIGHT("a12050469",LEN("a12050469")-1)</f>
        <v>12050469</v>
      </c>
      <c r="C331" s="14" t="s">
        <v>354</v>
      </c>
      <c r="D331" s="19">
        <v>34256</v>
      </c>
      <c r="E331" s="13" t="s">
        <v>315</v>
      </c>
      <c r="F331" s="13" t="s">
        <v>8</v>
      </c>
      <c r="G331" s="6"/>
    </row>
    <row r="332" spans="1:7" s="7" customFormat="1" ht="19.5" customHeight="1">
      <c r="A332" s="13">
        <v>43</v>
      </c>
      <c r="B332" s="17" t="str">
        <f>RIGHT("a12050084",LEN("a12050084")-1)</f>
        <v>12050084</v>
      </c>
      <c r="C332" s="14" t="s">
        <v>355</v>
      </c>
      <c r="D332" s="19">
        <v>34592</v>
      </c>
      <c r="E332" s="13" t="s">
        <v>315</v>
      </c>
      <c r="F332" s="13" t="s">
        <v>8</v>
      </c>
      <c r="G332" s="6"/>
    </row>
    <row r="333" spans="1:7" s="7" customFormat="1" ht="19.5" customHeight="1">
      <c r="A333" s="13">
        <v>44</v>
      </c>
      <c r="B333" s="17" t="str">
        <f>RIGHT("a12050565",LEN("a12050565")-1)</f>
        <v>12050565</v>
      </c>
      <c r="C333" s="14" t="s">
        <v>356</v>
      </c>
      <c r="D333" s="19">
        <v>34649</v>
      </c>
      <c r="E333" s="13" t="s">
        <v>315</v>
      </c>
      <c r="F333" s="13" t="s">
        <v>8</v>
      </c>
      <c r="G333" s="6"/>
    </row>
    <row r="334" spans="1:7" s="7" customFormat="1" ht="19.5" customHeight="1">
      <c r="A334" s="13">
        <v>45</v>
      </c>
      <c r="B334" s="17" t="str">
        <f>RIGHT("a12050090",LEN("a12050090")-1)</f>
        <v>12050090</v>
      </c>
      <c r="C334" s="14" t="s">
        <v>357</v>
      </c>
      <c r="D334" s="19">
        <v>34008</v>
      </c>
      <c r="E334" s="13" t="s">
        <v>315</v>
      </c>
      <c r="F334" s="13" t="s">
        <v>8</v>
      </c>
      <c r="G334" s="6"/>
    </row>
    <row r="335" spans="1:7" s="7" customFormat="1" ht="19.5" customHeight="1">
      <c r="A335" s="13">
        <v>46</v>
      </c>
      <c r="B335" s="17" t="str">
        <f>RIGHT("a12050501",LEN("a12050501")-1)</f>
        <v>12050501</v>
      </c>
      <c r="C335" s="14" t="s">
        <v>358</v>
      </c>
      <c r="D335" s="19">
        <v>34154</v>
      </c>
      <c r="E335" s="13" t="s">
        <v>315</v>
      </c>
      <c r="F335" s="13" t="s">
        <v>8</v>
      </c>
      <c r="G335" s="6"/>
    </row>
    <row r="336" spans="1:7" s="7" customFormat="1" ht="19.5" customHeight="1">
      <c r="A336" s="13">
        <v>47</v>
      </c>
      <c r="B336" s="17" t="str">
        <f>RIGHT("a12050692",LEN("a12050692")-1)</f>
        <v>12050692</v>
      </c>
      <c r="C336" s="14" t="s">
        <v>359</v>
      </c>
      <c r="D336" s="19">
        <v>34320</v>
      </c>
      <c r="E336" s="13" t="s">
        <v>315</v>
      </c>
      <c r="F336" s="13" t="s">
        <v>8</v>
      </c>
      <c r="G336" s="6"/>
    </row>
    <row r="337" spans="1:7" s="7" customFormat="1" ht="19.5" customHeight="1">
      <c r="A337" s="13">
        <v>48</v>
      </c>
      <c r="B337" s="17" t="str">
        <f>RIGHT("a12050092",LEN("a12050092")-1)</f>
        <v>12050092</v>
      </c>
      <c r="C337" s="14" t="s">
        <v>360</v>
      </c>
      <c r="D337" s="19">
        <v>34466</v>
      </c>
      <c r="E337" s="13" t="s">
        <v>315</v>
      </c>
      <c r="F337" s="13" t="s">
        <v>8</v>
      </c>
      <c r="G337" s="6"/>
    </row>
    <row r="338" spans="1:7" s="7" customFormat="1" ht="19.5" customHeight="1">
      <c r="A338" s="13">
        <v>49</v>
      </c>
      <c r="B338" s="17" t="str">
        <f>RIGHT("a12050502",LEN("a12050502")-1)</f>
        <v>12050502</v>
      </c>
      <c r="C338" s="14" t="s">
        <v>361</v>
      </c>
      <c r="D338" s="19">
        <v>34255</v>
      </c>
      <c r="E338" s="13" t="s">
        <v>315</v>
      </c>
      <c r="F338" s="13" t="s">
        <v>8</v>
      </c>
      <c r="G338" s="6"/>
    </row>
    <row r="339" spans="1:7" s="7" customFormat="1" ht="19.5" customHeight="1">
      <c r="A339" s="13">
        <v>50</v>
      </c>
      <c r="B339" s="17" t="str">
        <f>RIGHT("a12050474",LEN("a12050474")-1)</f>
        <v>12050474</v>
      </c>
      <c r="C339" s="14" t="s">
        <v>362</v>
      </c>
      <c r="D339" s="19">
        <v>33985</v>
      </c>
      <c r="E339" s="13" t="s">
        <v>315</v>
      </c>
      <c r="F339" s="13" t="s">
        <v>8</v>
      </c>
      <c r="G339" s="6"/>
    </row>
    <row r="340" spans="1:7" s="7" customFormat="1" ht="19.5" customHeight="1">
      <c r="A340" s="13">
        <v>51</v>
      </c>
      <c r="B340" s="17" t="str">
        <f>RIGHT("a12050699",LEN("a12050699")-1)</f>
        <v>12050699</v>
      </c>
      <c r="C340" s="14" t="s">
        <v>49</v>
      </c>
      <c r="D340" s="19">
        <v>34425</v>
      </c>
      <c r="E340" s="13" t="s">
        <v>315</v>
      </c>
      <c r="F340" s="13" t="s">
        <v>8</v>
      </c>
      <c r="G340" s="6"/>
    </row>
    <row r="341" spans="1:7" s="7" customFormat="1" ht="19.5" customHeight="1">
      <c r="A341" s="13">
        <v>52</v>
      </c>
      <c r="B341" s="17" t="str">
        <f>RIGHT("a12050681",LEN("a12050681")-1)</f>
        <v>12050681</v>
      </c>
      <c r="C341" s="14" t="s">
        <v>42</v>
      </c>
      <c r="D341" s="19">
        <v>34288</v>
      </c>
      <c r="E341" s="13" t="s">
        <v>315</v>
      </c>
      <c r="F341" s="13" t="s">
        <v>8</v>
      </c>
      <c r="G341" s="6"/>
    </row>
    <row r="342" spans="1:7" s="7" customFormat="1" ht="19.5" customHeight="1">
      <c r="A342" s="13">
        <v>53</v>
      </c>
      <c r="B342" s="17" t="str">
        <f>RIGHT("a12050207",LEN("a12050207")-1)</f>
        <v>12050207</v>
      </c>
      <c r="C342" s="14" t="s">
        <v>313</v>
      </c>
      <c r="D342" s="19">
        <v>34599</v>
      </c>
      <c r="E342" s="13" t="s">
        <v>315</v>
      </c>
      <c r="F342" s="13" t="s">
        <v>8</v>
      </c>
      <c r="G342" s="6"/>
    </row>
    <row r="343" spans="1:7" s="7" customFormat="1" ht="19.5" customHeight="1">
      <c r="A343" s="13">
        <v>54</v>
      </c>
      <c r="B343" s="17" t="str">
        <f>RIGHT("a12050183",LEN("a12050183")-1)</f>
        <v>12050183</v>
      </c>
      <c r="C343" s="14" t="s">
        <v>363</v>
      </c>
      <c r="D343" s="19">
        <v>34282</v>
      </c>
      <c r="E343" s="13" t="s">
        <v>315</v>
      </c>
      <c r="F343" s="13" t="s">
        <v>8</v>
      </c>
      <c r="G343" s="6"/>
    </row>
    <row r="344" spans="1:7" s="7" customFormat="1" ht="19.5" customHeight="1">
      <c r="A344" s="13">
        <v>55</v>
      </c>
      <c r="B344" s="17" t="str">
        <f>RIGHT("a12050558",LEN("a12050558")-1)</f>
        <v>12050558</v>
      </c>
      <c r="C344" s="14" t="s">
        <v>364</v>
      </c>
      <c r="D344" s="19">
        <v>34525</v>
      </c>
      <c r="E344" s="13" t="s">
        <v>315</v>
      </c>
      <c r="F344" s="13" t="s">
        <v>8</v>
      </c>
      <c r="G344" s="6"/>
    </row>
    <row r="345" spans="1:7" s="7" customFormat="1" ht="19.5" customHeight="1">
      <c r="A345" s="13">
        <v>56</v>
      </c>
      <c r="B345" s="17" t="str">
        <f>RIGHT("a12050688",LEN("a12050688")-1)</f>
        <v>12050688</v>
      </c>
      <c r="C345" s="14" t="s">
        <v>365</v>
      </c>
      <c r="D345" s="19">
        <v>34579</v>
      </c>
      <c r="E345" s="13" t="s">
        <v>315</v>
      </c>
      <c r="F345" s="13" t="s">
        <v>8</v>
      </c>
      <c r="G345" s="6"/>
    </row>
    <row r="346" spans="1:7" s="7" customFormat="1" ht="19.5" customHeight="1">
      <c r="A346" s="13">
        <v>57</v>
      </c>
      <c r="B346" s="17" t="str">
        <f>RIGHT("a12050099",LEN("a12050099")-1)</f>
        <v>12050099</v>
      </c>
      <c r="C346" s="14" t="s">
        <v>46</v>
      </c>
      <c r="D346" s="19">
        <v>34431</v>
      </c>
      <c r="E346" s="13" t="s">
        <v>315</v>
      </c>
      <c r="F346" s="13" t="s">
        <v>9</v>
      </c>
      <c r="G346" s="6"/>
    </row>
    <row r="347" spans="1:7" s="7" customFormat="1" ht="19.5" customHeight="1">
      <c r="A347" s="13">
        <v>58</v>
      </c>
      <c r="B347" s="17" t="str">
        <f>RIGHT("a12050184",LEN("a12050184")-1)</f>
        <v>12050184</v>
      </c>
      <c r="C347" s="14" t="s">
        <v>366</v>
      </c>
      <c r="D347" s="19">
        <v>34621</v>
      </c>
      <c r="E347" s="13" t="s">
        <v>315</v>
      </c>
      <c r="F347" s="13" t="s">
        <v>9</v>
      </c>
      <c r="G347" s="6"/>
    </row>
    <row r="348" spans="1:7" s="7" customFormat="1" ht="19.5" customHeight="1">
      <c r="A348" s="13">
        <v>59</v>
      </c>
      <c r="B348" s="17" t="str">
        <f>RIGHT("a12050318",LEN("a12050318")-1)</f>
        <v>12050318</v>
      </c>
      <c r="C348" s="14" t="s">
        <v>275</v>
      </c>
      <c r="D348" s="19">
        <v>34448</v>
      </c>
      <c r="E348" s="13" t="s">
        <v>315</v>
      </c>
      <c r="F348" s="13" t="s">
        <v>9</v>
      </c>
      <c r="G348" s="6"/>
    </row>
    <row r="349" spans="1:7" s="7" customFormat="1" ht="19.5" customHeight="1">
      <c r="A349" s="13">
        <v>60</v>
      </c>
      <c r="B349" s="17" t="str">
        <f>RIGHT("a12050102",LEN("a12050102")-1)</f>
        <v>12050102</v>
      </c>
      <c r="C349" s="14" t="s">
        <v>367</v>
      </c>
      <c r="D349" s="19">
        <v>34471</v>
      </c>
      <c r="E349" s="13" t="s">
        <v>315</v>
      </c>
      <c r="F349" s="13" t="s">
        <v>9</v>
      </c>
      <c r="G349" s="6"/>
    </row>
    <row r="350" spans="1:7" s="7" customFormat="1" ht="19.5" customHeight="1">
      <c r="A350" s="13">
        <v>61</v>
      </c>
      <c r="B350" s="17" t="str">
        <f>RIGHT("a12050322",LEN("a12050322")-1)</f>
        <v>12050322</v>
      </c>
      <c r="C350" s="14" t="s">
        <v>368</v>
      </c>
      <c r="D350" s="19">
        <v>34597</v>
      </c>
      <c r="E350" s="13" t="s">
        <v>315</v>
      </c>
      <c r="F350" s="13" t="s">
        <v>9</v>
      </c>
      <c r="G350" s="6"/>
    </row>
    <row r="351" spans="1:7" s="7" customFormat="1" ht="19.5" customHeight="1">
      <c r="A351" s="13">
        <v>62</v>
      </c>
      <c r="B351" s="17" t="str">
        <f>RIGHT("a12050103",LEN("a12050103")-1)</f>
        <v>12050103</v>
      </c>
      <c r="C351" s="14" t="s">
        <v>369</v>
      </c>
      <c r="D351" s="19">
        <v>34697</v>
      </c>
      <c r="E351" s="13" t="s">
        <v>315</v>
      </c>
      <c r="F351" s="13" t="s">
        <v>9</v>
      </c>
      <c r="G351" s="6"/>
    </row>
    <row r="352" spans="1:7" s="7" customFormat="1" ht="19.5" customHeight="1">
      <c r="A352" s="13">
        <v>63</v>
      </c>
      <c r="B352" s="17" t="str">
        <f>RIGHT("a12050457",LEN("a12050457")-1)</f>
        <v>12050457</v>
      </c>
      <c r="C352" s="14" t="s">
        <v>370</v>
      </c>
      <c r="D352" s="19">
        <v>33707</v>
      </c>
      <c r="E352" s="13" t="s">
        <v>315</v>
      </c>
      <c r="F352" s="13" t="s">
        <v>9</v>
      </c>
      <c r="G352" s="6"/>
    </row>
    <row r="353" spans="1:7" s="7" customFormat="1" ht="19.5" customHeight="1">
      <c r="A353" s="13">
        <v>64</v>
      </c>
      <c r="B353" s="17" t="str">
        <f>RIGHT("a12050107",LEN("a12050107")-1)</f>
        <v>12050107</v>
      </c>
      <c r="C353" s="14" t="s">
        <v>371</v>
      </c>
      <c r="D353" s="19">
        <v>33137</v>
      </c>
      <c r="E353" s="13" t="s">
        <v>315</v>
      </c>
      <c r="F353" s="13" t="s">
        <v>9</v>
      </c>
      <c r="G353" s="6"/>
    </row>
    <row r="354" spans="1:7" s="7" customFormat="1" ht="19.5" customHeight="1">
      <c r="A354" s="13">
        <v>65</v>
      </c>
      <c r="B354" s="17" t="str">
        <f>RIGHT("a12050695",LEN("a12050695")-1)</f>
        <v>12050695</v>
      </c>
      <c r="C354" s="14" t="s">
        <v>372</v>
      </c>
      <c r="D354" s="19">
        <v>34393</v>
      </c>
      <c r="E354" s="13" t="s">
        <v>315</v>
      </c>
      <c r="F354" s="13" t="s">
        <v>9</v>
      </c>
      <c r="G354" s="6"/>
    </row>
    <row r="355" spans="1:7" s="7" customFormat="1" ht="19.5" customHeight="1">
      <c r="A355" s="13">
        <v>66</v>
      </c>
      <c r="B355" s="17" t="str">
        <f>RIGHT("a12050225",LEN("a12050225")-1)</f>
        <v>12050225</v>
      </c>
      <c r="C355" s="14" t="s">
        <v>373</v>
      </c>
      <c r="D355" s="19">
        <v>34556</v>
      </c>
      <c r="E355" s="13" t="s">
        <v>315</v>
      </c>
      <c r="F355" s="13" t="s">
        <v>9</v>
      </c>
      <c r="G355" s="6"/>
    </row>
    <row r="356" spans="1:7" s="7" customFormat="1" ht="19.5" customHeight="1">
      <c r="A356" s="13">
        <v>67</v>
      </c>
      <c r="B356" s="17" t="str">
        <f>RIGHT("a12050113",LEN("a12050113")-1)</f>
        <v>12050113</v>
      </c>
      <c r="C356" s="14" t="s">
        <v>374</v>
      </c>
      <c r="D356" s="19">
        <v>34499</v>
      </c>
      <c r="E356" s="13" t="s">
        <v>315</v>
      </c>
      <c r="F356" s="13" t="s">
        <v>9</v>
      </c>
      <c r="G356" s="6"/>
    </row>
    <row r="357" spans="1:7" s="7" customFormat="1" ht="19.5" customHeight="1">
      <c r="A357" s="13">
        <v>68</v>
      </c>
      <c r="B357" s="17" t="str">
        <f>RIGHT("a12050116",LEN("a12050116")-1)</f>
        <v>12050116</v>
      </c>
      <c r="C357" s="14" t="s">
        <v>40</v>
      </c>
      <c r="D357" s="19">
        <v>34406</v>
      </c>
      <c r="E357" s="13" t="s">
        <v>315</v>
      </c>
      <c r="F357" s="13" t="s">
        <v>9</v>
      </c>
      <c r="G357" s="6"/>
    </row>
    <row r="358" spans="1:7" s="7" customFormat="1" ht="19.5" customHeight="1">
      <c r="A358" s="13">
        <v>69</v>
      </c>
      <c r="B358" s="17" t="str">
        <f>RIGHT("a12050226",LEN("a12050226")-1)</f>
        <v>12050226</v>
      </c>
      <c r="C358" s="14" t="s">
        <v>375</v>
      </c>
      <c r="D358" s="19">
        <v>34501</v>
      </c>
      <c r="E358" s="13" t="s">
        <v>315</v>
      </c>
      <c r="F358" s="13" t="s">
        <v>9</v>
      </c>
      <c r="G358" s="6"/>
    </row>
    <row r="359" spans="1:7" s="7" customFormat="1" ht="19.5" customHeight="1">
      <c r="A359" s="13">
        <v>70</v>
      </c>
      <c r="B359" s="17" t="str">
        <f>RIGHT("a12050119",LEN("a12050119")-1)</f>
        <v>12050119</v>
      </c>
      <c r="C359" s="14" t="s">
        <v>376</v>
      </c>
      <c r="D359" s="19">
        <v>34447</v>
      </c>
      <c r="E359" s="13" t="s">
        <v>315</v>
      </c>
      <c r="F359" s="13" t="s">
        <v>9</v>
      </c>
      <c r="G359" s="6"/>
    </row>
    <row r="360" spans="1:7" s="7" customFormat="1" ht="19.5" customHeight="1">
      <c r="A360" s="13">
        <v>71</v>
      </c>
      <c r="B360" s="17" t="str">
        <f>RIGHT("a12050122",LEN("a12050122")-1)</f>
        <v>12050122</v>
      </c>
      <c r="C360" s="14" t="s">
        <v>48</v>
      </c>
      <c r="D360" s="19">
        <v>31340</v>
      </c>
      <c r="E360" s="13" t="s">
        <v>315</v>
      </c>
      <c r="F360" s="13" t="s">
        <v>9</v>
      </c>
      <c r="G360" s="6"/>
    </row>
    <row r="361" spans="1:7" s="7" customFormat="1" ht="19.5" customHeight="1">
      <c r="A361" s="13">
        <v>72</v>
      </c>
      <c r="B361" s="17" t="str">
        <f>RIGHT("a12050479",LEN("a12050479")-1)</f>
        <v>12050479</v>
      </c>
      <c r="C361" s="14" t="s">
        <v>377</v>
      </c>
      <c r="D361" s="19">
        <v>34245</v>
      </c>
      <c r="E361" s="13" t="s">
        <v>315</v>
      </c>
      <c r="F361" s="13" t="s">
        <v>9</v>
      </c>
      <c r="G361" s="6"/>
    </row>
    <row r="362" spans="1:7" s="7" customFormat="1" ht="19.5" customHeight="1">
      <c r="A362" s="13">
        <v>73</v>
      </c>
      <c r="B362" s="17" t="str">
        <f>RIGHT("a12050123",LEN("a12050123")-1)</f>
        <v>12050123</v>
      </c>
      <c r="C362" s="14" t="s">
        <v>378</v>
      </c>
      <c r="D362" s="19">
        <v>34633</v>
      </c>
      <c r="E362" s="13" t="s">
        <v>315</v>
      </c>
      <c r="F362" s="13" t="s">
        <v>9</v>
      </c>
      <c r="G362" s="6"/>
    </row>
    <row r="363" spans="1:7" s="7" customFormat="1" ht="19.5" customHeight="1">
      <c r="A363" s="13">
        <v>74</v>
      </c>
      <c r="B363" s="17" t="str">
        <f>RIGHT("a12050127",LEN("a12050127")-1)</f>
        <v>12050127</v>
      </c>
      <c r="C363" s="14" t="s">
        <v>379</v>
      </c>
      <c r="D363" s="19">
        <v>34350</v>
      </c>
      <c r="E363" s="13" t="s">
        <v>315</v>
      </c>
      <c r="F363" s="13" t="s">
        <v>9</v>
      </c>
      <c r="G363" s="6"/>
    </row>
    <row r="364" spans="1:7" s="7" customFormat="1" ht="19.5" customHeight="1">
      <c r="A364" s="13">
        <v>75</v>
      </c>
      <c r="B364" s="17" t="str">
        <f>RIGHT("a12050126",LEN("a12050126")-1)</f>
        <v>12050126</v>
      </c>
      <c r="C364" s="14" t="s">
        <v>380</v>
      </c>
      <c r="D364" s="19">
        <v>34655</v>
      </c>
      <c r="E364" s="13" t="s">
        <v>315</v>
      </c>
      <c r="F364" s="13" t="s">
        <v>9</v>
      </c>
      <c r="G364" s="6"/>
    </row>
    <row r="365" spans="1:7" s="7" customFormat="1" ht="19.5" customHeight="1">
      <c r="A365" s="13">
        <v>76</v>
      </c>
      <c r="B365" s="17" t="str">
        <f>RIGHT("a12050468",LEN("a12050468")-1)</f>
        <v>12050468</v>
      </c>
      <c r="C365" s="14" t="s">
        <v>381</v>
      </c>
      <c r="D365" s="19">
        <v>34182</v>
      </c>
      <c r="E365" s="13" t="s">
        <v>315</v>
      </c>
      <c r="F365" s="13" t="s">
        <v>9</v>
      </c>
      <c r="G365" s="6"/>
    </row>
    <row r="366" spans="1:7" s="7" customFormat="1" ht="19.5" customHeight="1">
      <c r="A366" s="13">
        <v>77</v>
      </c>
      <c r="B366" s="17" t="str">
        <f>RIGHT("a12050563",LEN("a12050563")-1)</f>
        <v>12050563</v>
      </c>
      <c r="C366" s="14" t="s">
        <v>382</v>
      </c>
      <c r="D366" s="19">
        <v>34459</v>
      </c>
      <c r="E366" s="13" t="s">
        <v>315</v>
      </c>
      <c r="F366" s="13" t="s">
        <v>9</v>
      </c>
      <c r="G366" s="6"/>
    </row>
    <row r="367" spans="1:7" s="7" customFormat="1" ht="19.5" customHeight="1">
      <c r="A367" s="13">
        <v>78</v>
      </c>
      <c r="B367" s="17" t="str">
        <f>RIGHT("a12050490",LEN("a12050490")-1)</f>
        <v>12050490</v>
      </c>
      <c r="C367" s="14" t="s">
        <v>383</v>
      </c>
      <c r="D367" s="19">
        <v>34153</v>
      </c>
      <c r="E367" s="13" t="s">
        <v>315</v>
      </c>
      <c r="F367" s="13" t="s">
        <v>9</v>
      </c>
      <c r="G367" s="6"/>
    </row>
    <row r="368" spans="1:7" s="7" customFormat="1" ht="19.5" customHeight="1">
      <c r="A368" s="13">
        <v>79</v>
      </c>
      <c r="B368" s="17" t="str">
        <f>RIGHT("a12050129",LEN("a12050129")-1)</f>
        <v>12050129</v>
      </c>
      <c r="C368" s="14" t="s">
        <v>38</v>
      </c>
      <c r="D368" s="19">
        <v>34482</v>
      </c>
      <c r="E368" s="13" t="s">
        <v>315</v>
      </c>
      <c r="F368" s="13" t="s">
        <v>9</v>
      </c>
      <c r="G368" s="6"/>
    </row>
    <row r="369" spans="1:7" s="7" customFormat="1" ht="19.5" customHeight="1">
      <c r="A369" s="13">
        <v>80</v>
      </c>
      <c r="B369" s="17" t="str">
        <f>RIGHT("a12050231",LEN("a12050231")-1)</f>
        <v>12050231</v>
      </c>
      <c r="C369" s="14" t="s">
        <v>384</v>
      </c>
      <c r="D369" s="19">
        <v>34436</v>
      </c>
      <c r="E369" s="13" t="s">
        <v>315</v>
      </c>
      <c r="F369" s="13" t="s">
        <v>9</v>
      </c>
      <c r="G369" s="6"/>
    </row>
    <row r="370" spans="1:7" s="7" customFormat="1" ht="19.5" customHeight="1">
      <c r="A370" s="13">
        <v>81</v>
      </c>
      <c r="B370" s="17" t="str">
        <f>RIGHT("a12050336",LEN("a12050336")-1)</f>
        <v>12050336</v>
      </c>
      <c r="C370" s="14" t="s">
        <v>385</v>
      </c>
      <c r="D370" s="19">
        <v>34098</v>
      </c>
      <c r="E370" s="13" t="s">
        <v>315</v>
      </c>
      <c r="F370" s="13" t="s">
        <v>9</v>
      </c>
      <c r="G370" s="6"/>
    </row>
    <row r="371" spans="1:7" s="7" customFormat="1" ht="19.5" customHeight="1">
      <c r="A371" s="13">
        <v>82</v>
      </c>
      <c r="B371" s="17" t="str">
        <f>RIGHT("a12050575",LEN("a12050575")-1)</f>
        <v>12050575</v>
      </c>
      <c r="C371" s="14" t="s">
        <v>386</v>
      </c>
      <c r="D371" s="19">
        <v>34371</v>
      </c>
      <c r="E371" s="13" t="s">
        <v>315</v>
      </c>
      <c r="F371" s="13" t="s">
        <v>9</v>
      </c>
      <c r="G371" s="6"/>
    </row>
    <row r="372" spans="1:7" s="7" customFormat="1" ht="19.5" customHeight="1">
      <c r="A372" s="15"/>
      <c r="B372" s="18"/>
      <c r="C372" s="16"/>
      <c r="D372" s="20"/>
      <c r="E372" s="15"/>
      <c r="F372" s="15"/>
      <c r="G372" s="4"/>
    </row>
    <row r="373" spans="1:7" s="7" customFormat="1" ht="19.5" customHeight="1">
      <c r="A373" s="13">
        <v>1</v>
      </c>
      <c r="B373" s="17" t="str">
        <f>RIGHT("a12050257",LEN("a12050257")-1)</f>
        <v>12050257</v>
      </c>
      <c r="C373" s="14" t="s">
        <v>387</v>
      </c>
      <c r="D373" s="19">
        <v>34510</v>
      </c>
      <c r="E373" s="13" t="s">
        <v>388</v>
      </c>
      <c r="F373" s="13" t="s">
        <v>10</v>
      </c>
      <c r="G373" s="6"/>
    </row>
    <row r="374" spans="1:7" s="7" customFormat="1" ht="19.5" customHeight="1">
      <c r="A374" s="13">
        <v>2</v>
      </c>
      <c r="B374" s="17" t="str">
        <f>RIGHT("a12050023",LEN("a12050023")-1)</f>
        <v>12050023</v>
      </c>
      <c r="C374" s="14" t="s">
        <v>389</v>
      </c>
      <c r="D374" s="19">
        <v>34405</v>
      </c>
      <c r="E374" s="13" t="s">
        <v>388</v>
      </c>
      <c r="F374" s="13" t="s">
        <v>10</v>
      </c>
      <c r="G374" s="6"/>
    </row>
    <row r="375" spans="1:7" s="7" customFormat="1" ht="19.5" customHeight="1">
      <c r="A375" s="13">
        <v>3</v>
      </c>
      <c r="B375" s="17" t="str">
        <f>RIGHT("a12050143",LEN("a12050143")-1)</f>
        <v>12050143</v>
      </c>
      <c r="C375" s="14" t="s">
        <v>390</v>
      </c>
      <c r="D375" s="19">
        <v>34508</v>
      </c>
      <c r="E375" s="13" t="s">
        <v>388</v>
      </c>
      <c r="F375" s="13" t="s">
        <v>10</v>
      </c>
      <c r="G375" s="6"/>
    </row>
    <row r="376" spans="1:7" s="7" customFormat="1" ht="19.5" customHeight="1">
      <c r="A376" s="13">
        <v>4</v>
      </c>
      <c r="B376" s="17" t="str">
        <f>RIGHT("a12050217",LEN("a12050217")-1)</f>
        <v>12050217</v>
      </c>
      <c r="C376" s="14" t="s">
        <v>391</v>
      </c>
      <c r="D376" s="19">
        <v>34644</v>
      </c>
      <c r="E376" s="13" t="s">
        <v>388</v>
      </c>
      <c r="F376" s="13" t="s">
        <v>10</v>
      </c>
      <c r="G376" s="6"/>
    </row>
    <row r="377" spans="1:7" s="7" customFormat="1" ht="19.5" customHeight="1">
      <c r="A377" s="13">
        <v>5</v>
      </c>
      <c r="B377" s="17" t="str">
        <f>RIGHT("a12050265",LEN("a12050265")-1)</f>
        <v>12050265</v>
      </c>
      <c r="C377" s="14" t="s">
        <v>392</v>
      </c>
      <c r="D377" s="19">
        <v>34344</v>
      </c>
      <c r="E377" s="13" t="s">
        <v>388</v>
      </c>
      <c r="F377" s="13" t="s">
        <v>10</v>
      </c>
      <c r="G377" s="6"/>
    </row>
    <row r="378" spans="1:7" s="7" customFormat="1" ht="19.5" customHeight="1">
      <c r="A378" s="13">
        <v>6</v>
      </c>
      <c r="B378" s="17" t="str">
        <f>RIGHT("a12050267",LEN("a12050267")-1)</f>
        <v>12050267</v>
      </c>
      <c r="C378" s="14" t="s">
        <v>44</v>
      </c>
      <c r="D378" s="19">
        <v>34413</v>
      </c>
      <c r="E378" s="13" t="s">
        <v>388</v>
      </c>
      <c r="F378" s="13" t="s">
        <v>10</v>
      </c>
      <c r="G378" s="6"/>
    </row>
    <row r="379" spans="1:7" s="7" customFormat="1" ht="19.5" customHeight="1">
      <c r="A379" s="13">
        <v>7</v>
      </c>
      <c r="B379" s="17" t="str">
        <f>RIGHT("a12050270",LEN("a12050270")-1)</f>
        <v>12050270</v>
      </c>
      <c r="C379" s="14" t="s">
        <v>393</v>
      </c>
      <c r="D379" s="19">
        <v>34694</v>
      </c>
      <c r="E379" s="13" t="s">
        <v>388</v>
      </c>
      <c r="F379" s="13" t="s">
        <v>10</v>
      </c>
      <c r="G379" s="6"/>
    </row>
    <row r="380" spans="1:7" s="7" customFormat="1" ht="19.5" customHeight="1">
      <c r="A380" s="13">
        <v>8</v>
      </c>
      <c r="B380" s="17" t="str">
        <f>RIGHT("a12050053",LEN("a12050053")-1)</f>
        <v>12050053</v>
      </c>
      <c r="C380" s="14" t="s">
        <v>394</v>
      </c>
      <c r="D380" s="19">
        <v>34661</v>
      </c>
      <c r="E380" s="13" t="s">
        <v>388</v>
      </c>
      <c r="F380" s="13" t="s">
        <v>10</v>
      </c>
      <c r="G380" s="6"/>
    </row>
    <row r="381" spans="1:7" s="7" customFormat="1" ht="19.5" customHeight="1">
      <c r="A381" s="13">
        <v>9</v>
      </c>
      <c r="B381" s="17" t="str">
        <f>RIGHT("a12050570",LEN("a12050570")-1)</f>
        <v>12050570</v>
      </c>
      <c r="C381" s="14" t="s">
        <v>395</v>
      </c>
      <c r="D381" s="19">
        <v>34532</v>
      </c>
      <c r="E381" s="13" t="s">
        <v>388</v>
      </c>
      <c r="F381" s="13" t="s">
        <v>10</v>
      </c>
      <c r="G381" s="6"/>
    </row>
    <row r="382" spans="1:7" s="7" customFormat="1" ht="19.5" customHeight="1">
      <c r="A382" s="13">
        <v>10</v>
      </c>
      <c r="B382" s="17" t="str">
        <f>RIGHT("a12050548",LEN("a12050548")-1)</f>
        <v>12050548</v>
      </c>
      <c r="C382" s="14" t="s">
        <v>396</v>
      </c>
      <c r="D382" s="19">
        <v>34584</v>
      </c>
      <c r="E382" s="13" t="s">
        <v>388</v>
      </c>
      <c r="F382" s="13" t="s">
        <v>10</v>
      </c>
      <c r="G382" s="6"/>
    </row>
    <row r="383" spans="1:7" s="7" customFormat="1" ht="19.5" customHeight="1">
      <c r="A383" s="13">
        <v>11</v>
      </c>
      <c r="B383" s="17" t="str">
        <f>RIGHT("a12050286",LEN("a12050286")-1)</f>
        <v>12050286</v>
      </c>
      <c r="C383" s="14" t="s">
        <v>397</v>
      </c>
      <c r="D383" s="19">
        <v>34522</v>
      </c>
      <c r="E383" s="13" t="s">
        <v>388</v>
      </c>
      <c r="F383" s="13" t="s">
        <v>10</v>
      </c>
      <c r="G383" s="6"/>
    </row>
    <row r="384" spans="1:7" s="7" customFormat="1" ht="19.5" customHeight="1">
      <c r="A384" s="13">
        <v>12</v>
      </c>
      <c r="B384" s="17" t="str">
        <f>RIGHT("a12050287",LEN("a12050287")-1)</f>
        <v>12050287</v>
      </c>
      <c r="C384" s="14" t="s">
        <v>398</v>
      </c>
      <c r="D384" s="19">
        <v>34342</v>
      </c>
      <c r="E384" s="13" t="s">
        <v>388</v>
      </c>
      <c r="F384" s="13" t="s">
        <v>10</v>
      </c>
      <c r="G384" s="6"/>
    </row>
    <row r="385" spans="1:7" s="7" customFormat="1" ht="19.5" customHeight="1">
      <c r="A385" s="13">
        <v>13</v>
      </c>
      <c r="B385" s="17" t="str">
        <f>RIGHT("a12050569",LEN("a12050569")-1)</f>
        <v>12050569</v>
      </c>
      <c r="C385" s="14" t="s">
        <v>399</v>
      </c>
      <c r="D385" s="19">
        <v>34557</v>
      </c>
      <c r="E385" s="13" t="s">
        <v>388</v>
      </c>
      <c r="F385" s="13" t="s">
        <v>10</v>
      </c>
      <c r="G385" s="6"/>
    </row>
    <row r="386" spans="1:7" s="7" customFormat="1" ht="19.5" customHeight="1">
      <c r="A386" s="13">
        <v>14</v>
      </c>
      <c r="B386" s="17" t="str">
        <f>RIGHT("a12050345",LEN("a12050345")-1)</f>
        <v>12050345</v>
      </c>
      <c r="C386" s="14" t="s">
        <v>400</v>
      </c>
      <c r="D386" s="19">
        <v>34176</v>
      </c>
      <c r="E386" s="13" t="s">
        <v>388</v>
      </c>
      <c r="F386" s="13" t="s">
        <v>10</v>
      </c>
      <c r="G386" s="6"/>
    </row>
    <row r="387" spans="1:7" s="7" customFormat="1" ht="19.5" customHeight="1">
      <c r="A387" s="13">
        <v>15</v>
      </c>
      <c r="B387" s="17" t="str">
        <f>RIGHT("a12050346",LEN("a12050346")-1)</f>
        <v>12050346</v>
      </c>
      <c r="C387" s="14" t="s">
        <v>401</v>
      </c>
      <c r="D387" s="19">
        <v>34385</v>
      </c>
      <c r="E387" s="13" t="s">
        <v>388</v>
      </c>
      <c r="F387" s="13" t="s">
        <v>10</v>
      </c>
      <c r="G387" s="6"/>
    </row>
    <row r="388" spans="1:7" s="7" customFormat="1" ht="19.5" customHeight="1">
      <c r="A388" s="13">
        <v>16</v>
      </c>
      <c r="B388" s="17" t="str">
        <f>RIGHT("a12050302",LEN("a12050302")-1)</f>
        <v>12050302</v>
      </c>
      <c r="C388" s="14" t="s">
        <v>23</v>
      </c>
      <c r="D388" s="19">
        <v>34550</v>
      </c>
      <c r="E388" s="13" t="s">
        <v>388</v>
      </c>
      <c r="F388" s="13" t="s">
        <v>10</v>
      </c>
      <c r="G388" s="6"/>
    </row>
    <row r="389" spans="1:7" s="7" customFormat="1" ht="19.5" customHeight="1">
      <c r="A389" s="13">
        <v>17</v>
      </c>
      <c r="B389" s="17" t="str">
        <f>RIGHT("a12050223",LEN("a12050223")-1)</f>
        <v>12050223</v>
      </c>
      <c r="C389" s="14" t="s">
        <v>402</v>
      </c>
      <c r="D389" s="19">
        <v>34531</v>
      </c>
      <c r="E389" s="13" t="s">
        <v>388</v>
      </c>
      <c r="F389" s="13" t="s">
        <v>10</v>
      </c>
      <c r="G389" s="6"/>
    </row>
    <row r="390" spans="1:7" s="7" customFormat="1" ht="19.5" customHeight="1">
      <c r="A390" s="13">
        <v>18</v>
      </c>
      <c r="B390" s="17" t="str">
        <f>RIGHT("a12050352",LEN("a12050352")-1)</f>
        <v>12050352</v>
      </c>
      <c r="C390" s="14" t="s">
        <v>57</v>
      </c>
      <c r="D390" s="19">
        <v>34562</v>
      </c>
      <c r="E390" s="13" t="s">
        <v>388</v>
      </c>
      <c r="F390" s="13" t="s">
        <v>10</v>
      </c>
      <c r="G390" s="6"/>
    </row>
    <row r="391" spans="1:7" s="7" customFormat="1" ht="19.5" customHeight="1">
      <c r="A391" s="13">
        <v>19</v>
      </c>
      <c r="B391" s="17" t="str">
        <f>RIGHT("a12050523",LEN("a12050523")-1)</f>
        <v>12050523</v>
      </c>
      <c r="C391" s="14" t="s">
        <v>403</v>
      </c>
      <c r="D391" s="19">
        <v>34635</v>
      </c>
      <c r="E391" s="13" t="s">
        <v>388</v>
      </c>
      <c r="F391" s="13" t="s">
        <v>10</v>
      </c>
      <c r="G391" s="6"/>
    </row>
    <row r="392" spans="1:7" s="7" customFormat="1" ht="19.5" customHeight="1">
      <c r="A392" s="13">
        <v>20</v>
      </c>
      <c r="B392" s="17" t="str">
        <f>RIGHT("a12050568",LEN("a12050568")-1)</f>
        <v>12050568</v>
      </c>
      <c r="C392" s="14" t="s">
        <v>58</v>
      </c>
      <c r="D392" s="19">
        <v>34500</v>
      </c>
      <c r="E392" s="13" t="s">
        <v>388</v>
      </c>
      <c r="F392" s="13" t="s">
        <v>10</v>
      </c>
      <c r="G392" s="6"/>
    </row>
    <row r="393" spans="1:7" s="7" customFormat="1" ht="19.5" customHeight="1">
      <c r="A393" s="13">
        <v>21</v>
      </c>
      <c r="B393" s="17" t="str">
        <f>RIGHT("a12050573",LEN("a12050573")-1)</f>
        <v>12050573</v>
      </c>
      <c r="C393" s="14" t="s">
        <v>404</v>
      </c>
      <c r="D393" s="19">
        <v>34510</v>
      </c>
      <c r="E393" s="13" t="s">
        <v>388</v>
      </c>
      <c r="F393" s="13" t="s">
        <v>10</v>
      </c>
      <c r="G393" s="6"/>
    </row>
    <row r="394" spans="1:7" s="7" customFormat="1" ht="19.5" customHeight="1">
      <c r="A394" s="13">
        <v>22</v>
      </c>
      <c r="B394" s="17" t="str">
        <f>RIGHT("a12050309",LEN("a12050309")-1)</f>
        <v>12050309</v>
      </c>
      <c r="C394" s="14" t="s">
        <v>405</v>
      </c>
      <c r="D394" s="19">
        <v>34604</v>
      </c>
      <c r="E394" s="13" t="s">
        <v>388</v>
      </c>
      <c r="F394" s="13" t="s">
        <v>10</v>
      </c>
      <c r="G394" s="6"/>
    </row>
    <row r="395" spans="1:7" s="7" customFormat="1" ht="19.5" customHeight="1">
      <c r="A395" s="13">
        <v>23</v>
      </c>
      <c r="B395" s="17" t="str">
        <f>RIGHT("a12050315",LEN("a12050315")-1)</f>
        <v>12050315</v>
      </c>
      <c r="C395" s="14" t="s">
        <v>406</v>
      </c>
      <c r="D395" s="19">
        <v>34645</v>
      </c>
      <c r="E395" s="13" t="s">
        <v>388</v>
      </c>
      <c r="F395" s="13" t="s">
        <v>10</v>
      </c>
      <c r="G395" s="6"/>
    </row>
    <row r="396" spans="1:7" s="7" customFormat="1" ht="19.5" customHeight="1">
      <c r="A396" s="13">
        <v>24</v>
      </c>
      <c r="B396" s="17" t="str">
        <f>RIGHT("a12050317",LEN("a12050317")-1)</f>
        <v>12050317</v>
      </c>
      <c r="C396" s="14" t="s">
        <v>407</v>
      </c>
      <c r="D396" s="19">
        <v>34692</v>
      </c>
      <c r="E396" s="13" t="s">
        <v>388</v>
      </c>
      <c r="F396" s="13" t="s">
        <v>10</v>
      </c>
      <c r="G396" s="6"/>
    </row>
    <row r="397" spans="1:7" s="7" customFormat="1" ht="19.5" customHeight="1">
      <c r="A397" s="13">
        <v>25</v>
      </c>
      <c r="B397" s="17" t="str">
        <f>RIGHT("a12050572",LEN("a12050572")-1)</f>
        <v>12050572</v>
      </c>
      <c r="C397" s="14" t="s">
        <v>408</v>
      </c>
      <c r="D397" s="19">
        <v>34376</v>
      </c>
      <c r="E397" s="13" t="s">
        <v>388</v>
      </c>
      <c r="F397" s="13" t="s">
        <v>10</v>
      </c>
      <c r="G397" s="6"/>
    </row>
    <row r="398" spans="1:7" s="7" customFormat="1" ht="19.5" customHeight="1">
      <c r="A398" s="13">
        <v>26</v>
      </c>
      <c r="B398" s="17" t="str">
        <f>RIGHT("a12050227",LEN("a12050227")-1)</f>
        <v>12050227</v>
      </c>
      <c r="C398" s="14" t="s">
        <v>409</v>
      </c>
      <c r="D398" s="19">
        <v>34470</v>
      </c>
      <c r="E398" s="13" t="s">
        <v>388</v>
      </c>
      <c r="F398" s="13" t="s">
        <v>10</v>
      </c>
      <c r="G398" s="6"/>
    </row>
    <row r="399" spans="1:7" s="7" customFormat="1" ht="19.5" customHeight="1">
      <c r="A399" s="13">
        <v>27</v>
      </c>
      <c r="B399" s="17" t="str">
        <f>RIGHT("a12050516",LEN("a12050516")-1)</f>
        <v>12050516</v>
      </c>
      <c r="C399" s="14" t="s">
        <v>410</v>
      </c>
      <c r="D399" s="19">
        <v>34493</v>
      </c>
      <c r="E399" s="13" t="s">
        <v>388</v>
      </c>
      <c r="F399" s="13" t="s">
        <v>10</v>
      </c>
      <c r="G399" s="6"/>
    </row>
  </sheetData>
  <mergeCells count="4">
    <mergeCell ref="A3:G3"/>
    <mergeCell ref="A1:C1"/>
    <mergeCell ref="A2:C2"/>
    <mergeCell ref="A4:G4"/>
  </mergeCells>
  <printOptions/>
  <pageMargins left="0.25" right="0.25" top="0.28" bottom="0.32" header="0.18" footer="0.28"/>
  <pageSetup horizontalDpi="600" verticalDpi="600" orientation="portrait" scale="99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68"/>
  <sheetViews>
    <sheetView showGridLines="0" workbookViewId="0" topLeftCell="A1">
      <selection activeCell="G6" sqref="G6"/>
    </sheetView>
  </sheetViews>
  <sheetFormatPr defaultColWidth="9.140625" defaultRowHeight="12.75"/>
  <cols>
    <col min="1" max="1" width="5.00390625" style="1" customWidth="1"/>
    <col min="2" max="2" width="10.57421875" style="1" customWidth="1"/>
    <col min="3" max="3" width="21.8515625" style="2" customWidth="1"/>
    <col min="4" max="4" width="10.421875" style="1" customWidth="1"/>
    <col min="5" max="5" width="20.00390625" style="1" customWidth="1"/>
    <col min="6" max="6" width="26.421875" style="1" customWidth="1"/>
    <col min="7" max="7" width="9.8515625" style="1" customWidth="1"/>
    <col min="8" max="16384" width="9.140625" style="3" customWidth="1"/>
  </cols>
  <sheetData>
    <row r="1" spans="1:9" ht="15.75">
      <c r="A1" s="22" t="s">
        <v>36</v>
      </c>
      <c r="B1" s="22"/>
      <c r="C1" s="22"/>
      <c r="H1" s="1"/>
      <c r="I1" s="1"/>
    </row>
    <row r="2" spans="1:9" ht="15.75">
      <c r="A2" s="23" t="s">
        <v>37</v>
      </c>
      <c r="B2" s="23"/>
      <c r="C2" s="23"/>
      <c r="H2" s="1"/>
      <c r="I2" s="1"/>
    </row>
    <row r="3" spans="1:7" ht="18.75" customHeight="1">
      <c r="A3" s="21" t="s">
        <v>13</v>
      </c>
      <c r="B3" s="21"/>
      <c r="C3" s="21"/>
      <c r="D3" s="21"/>
      <c r="E3" s="21"/>
      <c r="F3" s="21"/>
      <c r="G3" s="21"/>
    </row>
    <row r="4" spans="1:7" ht="18.75" customHeight="1">
      <c r="A4" s="24" t="s">
        <v>12</v>
      </c>
      <c r="B4" s="24"/>
      <c r="C4" s="24"/>
      <c r="D4" s="24"/>
      <c r="E4" s="24"/>
      <c r="F4" s="24"/>
      <c r="G4" s="24"/>
    </row>
    <row r="5" spans="1:7" s="5" customFormat="1" ht="85.5" customHeight="1">
      <c r="A5" s="12" t="s">
        <v>29</v>
      </c>
      <c r="B5" s="12" t="s">
        <v>32</v>
      </c>
      <c r="C5" s="12" t="s">
        <v>33</v>
      </c>
      <c r="D5" s="12" t="s">
        <v>34</v>
      </c>
      <c r="E5" s="12" t="s">
        <v>35</v>
      </c>
      <c r="F5" s="12" t="s">
        <v>30</v>
      </c>
      <c r="G5" s="12" t="s">
        <v>14</v>
      </c>
    </row>
    <row r="6" spans="1:7" s="7" customFormat="1" ht="19.5" customHeight="1">
      <c r="A6" s="8">
        <v>1</v>
      </c>
      <c r="B6" s="9" t="str">
        <f>RIGHT("a12050607",LEN("a12050607")-1)</f>
        <v>12050607</v>
      </c>
      <c r="C6" s="10" t="s">
        <v>60</v>
      </c>
      <c r="D6" s="11">
        <v>34073</v>
      </c>
      <c r="E6" s="10" t="s">
        <v>61</v>
      </c>
      <c r="F6" s="10" t="s">
        <v>411</v>
      </c>
      <c r="G6" s="6"/>
    </row>
    <row r="7" spans="1:7" s="7" customFormat="1" ht="19.5" customHeight="1">
      <c r="A7" s="8">
        <v>2</v>
      </c>
      <c r="B7" s="9" t="str">
        <f>RIGHT("a12050005",LEN("a12050005")-1)</f>
        <v>12050005</v>
      </c>
      <c r="C7" s="10" t="s">
        <v>62</v>
      </c>
      <c r="D7" s="11">
        <v>34382</v>
      </c>
      <c r="E7" s="10" t="s">
        <v>61</v>
      </c>
      <c r="F7" s="10" t="s">
        <v>411</v>
      </c>
      <c r="G7" s="6"/>
    </row>
    <row r="8" spans="1:7" s="7" customFormat="1" ht="19.5" customHeight="1">
      <c r="A8" s="8">
        <v>3</v>
      </c>
      <c r="B8" s="9" t="str">
        <f>RIGHT("a12050611",LEN("a12050611")-1)</f>
        <v>12050611</v>
      </c>
      <c r="C8" s="10" t="s">
        <v>63</v>
      </c>
      <c r="D8" s="11">
        <v>34614</v>
      </c>
      <c r="E8" s="10" t="s">
        <v>61</v>
      </c>
      <c r="F8" s="10" t="s">
        <v>411</v>
      </c>
      <c r="G8" s="6"/>
    </row>
    <row r="9" spans="1:7" s="7" customFormat="1" ht="19.5" customHeight="1">
      <c r="A9" s="8">
        <v>4</v>
      </c>
      <c r="B9" s="9" t="str">
        <f>RIGHT("a12050464",LEN("a12050464")-1)</f>
        <v>12050464</v>
      </c>
      <c r="C9" s="10" t="s">
        <v>64</v>
      </c>
      <c r="D9" s="11">
        <v>34095</v>
      </c>
      <c r="E9" s="10" t="s">
        <v>61</v>
      </c>
      <c r="F9" s="10" t="s">
        <v>411</v>
      </c>
      <c r="G9" s="6"/>
    </row>
    <row r="10" spans="1:7" s="7" customFormat="1" ht="19.5" customHeight="1">
      <c r="A10" s="8">
        <v>5</v>
      </c>
      <c r="B10" s="9" t="str">
        <f>RIGHT("a12050009",LEN("a12050009")-1)</f>
        <v>12050009</v>
      </c>
      <c r="C10" s="10" t="s">
        <v>65</v>
      </c>
      <c r="D10" s="11">
        <v>34407</v>
      </c>
      <c r="E10" s="10" t="s">
        <v>61</v>
      </c>
      <c r="F10" s="10" t="s">
        <v>411</v>
      </c>
      <c r="G10" s="6"/>
    </row>
    <row r="11" spans="1:7" s="7" customFormat="1" ht="19.5" customHeight="1">
      <c r="A11" s="8">
        <v>6</v>
      </c>
      <c r="B11" s="9" t="str">
        <f>RIGHT("a12050603",LEN("a12050603")-1)</f>
        <v>12050603</v>
      </c>
      <c r="C11" s="10" t="s">
        <v>66</v>
      </c>
      <c r="D11" s="11">
        <v>34591</v>
      </c>
      <c r="E11" s="10" t="s">
        <v>61</v>
      </c>
      <c r="F11" s="10" t="s">
        <v>411</v>
      </c>
      <c r="G11" s="6"/>
    </row>
    <row r="12" spans="1:7" s="7" customFormat="1" ht="19.5" customHeight="1">
      <c r="A12" s="8">
        <v>7</v>
      </c>
      <c r="B12" s="9" t="str">
        <f>RIGHT("a12050195",LEN("a12050195")-1)</f>
        <v>12050195</v>
      </c>
      <c r="C12" s="10" t="s">
        <v>67</v>
      </c>
      <c r="D12" s="11">
        <v>34441</v>
      </c>
      <c r="E12" s="10" t="s">
        <v>61</v>
      </c>
      <c r="F12" s="10" t="s">
        <v>411</v>
      </c>
      <c r="G12" s="6"/>
    </row>
    <row r="13" spans="1:7" s="7" customFormat="1" ht="19.5" customHeight="1">
      <c r="A13" s="8">
        <v>8</v>
      </c>
      <c r="B13" s="9" t="str">
        <f>RIGHT("a12050593",LEN("a12050593")-1)</f>
        <v>12050593</v>
      </c>
      <c r="C13" s="10" t="s">
        <v>68</v>
      </c>
      <c r="D13" s="11">
        <v>34679</v>
      </c>
      <c r="E13" s="10" t="s">
        <v>61</v>
      </c>
      <c r="F13" s="10" t="s">
        <v>411</v>
      </c>
      <c r="G13" s="6"/>
    </row>
    <row r="14" spans="1:7" s="7" customFormat="1" ht="19.5" customHeight="1">
      <c r="A14" s="8">
        <v>9</v>
      </c>
      <c r="B14" s="9" t="str">
        <f>RIGHT("a12050014",LEN("a12050014")-1)</f>
        <v>12050014</v>
      </c>
      <c r="C14" s="10" t="s">
        <v>69</v>
      </c>
      <c r="D14" s="11">
        <v>34620</v>
      </c>
      <c r="E14" s="10" t="s">
        <v>61</v>
      </c>
      <c r="F14" s="10" t="s">
        <v>411</v>
      </c>
      <c r="G14" s="6"/>
    </row>
    <row r="15" spans="1:7" s="7" customFormat="1" ht="19.5" customHeight="1">
      <c r="A15" s="8">
        <v>10</v>
      </c>
      <c r="B15" s="9" t="str">
        <f>RIGHT("a12050470",LEN("a12050470")-1)</f>
        <v>12050470</v>
      </c>
      <c r="C15" s="10" t="s">
        <v>70</v>
      </c>
      <c r="D15" s="11">
        <v>33777</v>
      </c>
      <c r="E15" s="10" t="s">
        <v>61</v>
      </c>
      <c r="F15" s="10" t="s">
        <v>411</v>
      </c>
      <c r="G15" s="6"/>
    </row>
    <row r="16" spans="1:7" s="7" customFormat="1" ht="19.5" customHeight="1">
      <c r="A16" s="8">
        <v>11</v>
      </c>
      <c r="B16" s="9" t="str">
        <f>RIGHT("a12050021",LEN("a12050021")-1)</f>
        <v>12050021</v>
      </c>
      <c r="C16" s="10" t="s">
        <v>71</v>
      </c>
      <c r="D16" s="11">
        <v>34381</v>
      </c>
      <c r="E16" s="10" t="s">
        <v>61</v>
      </c>
      <c r="F16" s="10" t="s">
        <v>411</v>
      </c>
      <c r="G16" s="6"/>
    </row>
    <row r="17" spans="1:7" s="7" customFormat="1" ht="19.5" customHeight="1">
      <c r="A17" s="8">
        <v>12</v>
      </c>
      <c r="B17" s="9" t="str">
        <f>RIGHT("a12050197",LEN("a12050197")-1)</f>
        <v>12050197</v>
      </c>
      <c r="C17" s="10" t="s">
        <v>24</v>
      </c>
      <c r="D17" s="11">
        <v>34439</v>
      </c>
      <c r="E17" s="10" t="s">
        <v>61</v>
      </c>
      <c r="F17" s="10" t="s">
        <v>411</v>
      </c>
      <c r="G17" s="6"/>
    </row>
    <row r="18" spans="1:7" s="7" customFormat="1" ht="19.5" customHeight="1">
      <c r="A18" s="8">
        <v>13</v>
      </c>
      <c r="B18" s="9" t="str">
        <f>RIGHT("a12050459",LEN("a12050459")-1)</f>
        <v>12050459</v>
      </c>
      <c r="C18" s="10" t="s">
        <v>72</v>
      </c>
      <c r="D18" s="11">
        <v>33860</v>
      </c>
      <c r="E18" s="10" t="s">
        <v>61</v>
      </c>
      <c r="F18" s="10" t="s">
        <v>411</v>
      </c>
      <c r="G18" s="6"/>
    </row>
    <row r="19" spans="1:7" s="7" customFormat="1" ht="19.5" customHeight="1">
      <c r="A19" s="8">
        <v>14</v>
      </c>
      <c r="B19" s="9" t="str">
        <f>RIGHT("a12050608",LEN("a12050608")-1)</f>
        <v>12050608</v>
      </c>
      <c r="C19" s="10" t="s">
        <v>72</v>
      </c>
      <c r="D19" s="11">
        <v>34599</v>
      </c>
      <c r="E19" s="10" t="s">
        <v>61</v>
      </c>
      <c r="F19" s="10" t="s">
        <v>411</v>
      </c>
      <c r="G19" s="6"/>
    </row>
    <row r="20" spans="1:7" s="7" customFormat="1" ht="19.5" customHeight="1">
      <c r="A20" s="8">
        <v>15</v>
      </c>
      <c r="B20" s="9" t="str">
        <f>RIGHT("a12050198",LEN("a12050198")-1)</f>
        <v>12050198</v>
      </c>
      <c r="C20" s="10" t="s">
        <v>43</v>
      </c>
      <c r="D20" s="11">
        <v>34622</v>
      </c>
      <c r="E20" s="10" t="s">
        <v>61</v>
      </c>
      <c r="F20" s="10" t="s">
        <v>411</v>
      </c>
      <c r="G20" s="6"/>
    </row>
    <row r="21" spans="1:7" s="7" customFormat="1" ht="19.5" customHeight="1">
      <c r="A21" s="8">
        <v>16</v>
      </c>
      <c r="B21" s="9" t="str">
        <f>RIGHT("a12050037",LEN("a12050037")-1)</f>
        <v>12050037</v>
      </c>
      <c r="C21" s="10" t="s">
        <v>50</v>
      </c>
      <c r="D21" s="11">
        <v>34403</v>
      </c>
      <c r="E21" s="10" t="s">
        <v>61</v>
      </c>
      <c r="F21" s="10" t="s">
        <v>411</v>
      </c>
      <c r="G21" s="6"/>
    </row>
    <row r="22" spans="1:7" s="7" customFormat="1" ht="19.5" customHeight="1">
      <c r="A22" s="8">
        <v>17</v>
      </c>
      <c r="B22" s="9" t="str">
        <f>RIGHT("a12050592",LEN("a12050592")-1)</f>
        <v>12050592</v>
      </c>
      <c r="C22" s="10" t="s">
        <v>73</v>
      </c>
      <c r="D22" s="11">
        <v>34397</v>
      </c>
      <c r="E22" s="10" t="s">
        <v>61</v>
      </c>
      <c r="F22" s="10" t="s">
        <v>411</v>
      </c>
      <c r="G22" s="6"/>
    </row>
    <row r="23" spans="1:7" s="7" customFormat="1" ht="19.5" customHeight="1">
      <c r="A23" s="8">
        <v>18</v>
      </c>
      <c r="B23" s="9" t="str">
        <f>RIGHT("a12050039",LEN("a12050039")-1)</f>
        <v>12050039</v>
      </c>
      <c r="C23" s="10" t="s">
        <v>74</v>
      </c>
      <c r="D23" s="11">
        <v>34648</v>
      </c>
      <c r="E23" s="10" t="s">
        <v>61</v>
      </c>
      <c r="F23" s="10" t="s">
        <v>411</v>
      </c>
      <c r="G23" s="6"/>
    </row>
    <row r="24" spans="1:7" s="7" customFormat="1" ht="19.5" customHeight="1">
      <c r="A24" s="8">
        <v>19</v>
      </c>
      <c r="B24" s="9" t="str">
        <f>RIGHT("a12050219",LEN("a12050219")-1)</f>
        <v>12050219</v>
      </c>
      <c r="C24" s="10" t="s">
        <v>75</v>
      </c>
      <c r="D24" s="11">
        <v>34433</v>
      </c>
      <c r="E24" s="10" t="s">
        <v>61</v>
      </c>
      <c r="F24" s="10" t="s">
        <v>411</v>
      </c>
      <c r="G24" s="6"/>
    </row>
    <row r="25" spans="1:7" s="7" customFormat="1" ht="19.5" customHeight="1">
      <c r="A25" s="8">
        <v>20</v>
      </c>
      <c r="B25" s="9" t="str">
        <f>RIGHT("a12050500",LEN("a12050500")-1)</f>
        <v>12050500</v>
      </c>
      <c r="C25" s="10" t="s">
        <v>76</v>
      </c>
      <c r="D25" s="11">
        <v>34269</v>
      </c>
      <c r="E25" s="10" t="s">
        <v>61</v>
      </c>
      <c r="F25" s="10" t="s">
        <v>411</v>
      </c>
      <c r="G25" s="6"/>
    </row>
    <row r="26" spans="1:7" s="7" customFormat="1" ht="19.5" customHeight="1">
      <c r="A26" s="8">
        <v>21</v>
      </c>
      <c r="B26" s="9" t="str">
        <f>RIGHT("a12050214",LEN("a12050214")-1)</f>
        <v>12050214</v>
      </c>
      <c r="C26" s="10" t="s">
        <v>77</v>
      </c>
      <c r="D26" s="11">
        <v>34577</v>
      </c>
      <c r="E26" s="10" t="s">
        <v>61</v>
      </c>
      <c r="F26" s="10" t="s">
        <v>411</v>
      </c>
      <c r="G26" s="6"/>
    </row>
    <row r="27" spans="1:7" s="7" customFormat="1" ht="19.5" customHeight="1">
      <c r="A27" s="8">
        <v>22</v>
      </c>
      <c r="B27" s="9" t="str">
        <f>RIGHT("a12050199",LEN("a12050199")-1)</f>
        <v>12050199</v>
      </c>
      <c r="C27" s="10" t="s">
        <v>78</v>
      </c>
      <c r="D27" s="11">
        <v>34096</v>
      </c>
      <c r="E27" s="10" t="s">
        <v>61</v>
      </c>
      <c r="F27" s="10" t="s">
        <v>412</v>
      </c>
      <c r="G27" s="6"/>
    </row>
    <row r="28" spans="1:7" s="7" customFormat="1" ht="19.5" customHeight="1">
      <c r="A28" s="8">
        <v>23</v>
      </c>
      <c r="B28" s="9" t="str">
        <f>RIGHT("a12050602",LEN("a12050602")-1)</f>
        <v>12050602</v>
      </c>
      <c r="C28" s="10" t="s">
        <v>79</v>
      </c>
      <c r="D28" s="11">
        <v>33807</v>
      </c>
      <c r="E28" s="10" t="s">
        <v>61</v>
      </c>
      <c r="F28" s="10" t="s">
        <v>412</v>
      </c>
      <c r="G28" s="6"/>
    </row>
    <row r="29" spans="1:7" s="7" customFormat="1" ht="19.5" customHeight="1">
      <c r="A29" s="8">
        <v>24</v>
      </c>
      <c r="B29" s="9" t="str">
        <f>RIGHT("a12050220",LEN("a12050220")-1)</f>
        <v>12050220</v>
      </c>
      <c r="C29" s="10" t="s">
        <v>80</v>
      </c>
      <c r="D29" s="11">
        <v>34355</v>
      </c>
      <c r="E29" s="10" t="s">
        <v>61</v>
      </c>
      <c r="F29" s="10" t="s">
        <v>412</v>
      </c>
      <c r="G29" s="6"/>
    </row>
    <row r="30" spans="1:7" s="7" customFormat="1" ht="19.5" customHeight="1">
      <c r="A30" s="8">
        <v>25</v>
      </c>
      <c r="B30" s="9" t="str">
        <f>RIGHT("a12050458",LEN("a12050458")-1)</f>
        <v>12050458</v>
      </c>
      <c r="C30" s="10" t="s">
        <v>81</v>
      </c>
      <c r="D30" s="11">
        <v>34177</v>
      </c>
      <c r="E30" s="10" t="s">
        <v>61</v>
      </c>
      <c r="F30" s="10" t="s">
        <v>412</v>
      </c>
      <c r="G30" s="6"/>
    </row>
    <row r="31" spans="1:7" s="7" customFormat="1" ht="19.5" customHeight="1">
      <c r="A31" s="8">
        <v>26</v>
      </c>
      <c r="B31" s="9" t="str">
        <f>RIGHT("a12050494",LEN("a12050494")-1)</f>
        <v>12050494</v>
      </c>
      <c r="C31" s="10" t="s">
        <v>82</v>
      </c>
      <c r="D31" s="11">
        <v>34045</v>
      </c>
      <c r="E31" s="10" t="s">
        <v>61</v>
      </c>
      <c r="F31" s="10" t="s">
        <v>412</v>
      </c>
      <c r="G31" s="6"/>
    </row>
    <row r="32" spans="1:7" s="7" customFormat="1" ht="19.5" customHeight="1">
      <c r="A32" s="8">
        <v>27</v>
      </c>
      <c r="B32" s="9" t="str">
        <f>RIGHT("a12050600",LEN("a12050600")-1)</f>
        <v>12050600</v>
      </c>
      <c r="C32" s="10" t="s">
        <v>83</v>
      </c>
      <c r="D32" s="11">
        <v>34617</v>
      </c>
      <c r="E32" s="10" t="s">
        <v>61</v>
      </c>
      <c r="F32" s="10" t="s">
        <v>412</v>
      </c>
      <c r="G32" s="6"/>
    </row>
    <row r="33" spans="1:7" s="7" customFormat="1" ht="19.5" customHeight="1">
      <c r="A33" s="8">
        <v>28</v>
      </c>
      <c r="B33" s="9" t="str">
        <f>RIGHT("a12050460",LEN("a12050460")-1)</f>
        <v>12050460</v>
      </c>
      <c r="C33" s="10" t="s">
        <v>84</v>
      </c>
      <c r="D33" s="11">
        <v>34250</v>
      </c>
      <c r="E33" s="10" t="s">
        <v>61</v>
      </c>
      <c r="F33" s="10" t="s">
        <v>412</v>
      </c>
      <c r="G33" s="6"/>
    </row>
    <row r="34" spans="1:7" s="7" customFormat="1" ht="19.5" customHeight="1">
      <c r="A34" s="8">
        <v>29</v>
      </c>
      <c r="B34" s="9" t="str">
        <f>RIGHT("a12050463",LEN("a12050463")-1)</f>
        <v>12050463</v>
      </c>
      <c r="C34" s="10" t="s">
        <v>85</v>
      </c>
      <c r="D34" s="11">
        <v>33821</v>
      </c>
      <c r="E34" s="10" t="s">
        <v>61</v>
      </c>
      <c r="F34" s="10" t="s">
        <v>412</v>
      </c>
      <c r="G34" s="6"/>
    </row>
    <row r="35" spans="1:7" s="7" customFormat="1" ht="19.5" customHeight="1">
      <c r="A35" s="8">
        <v>30</v>
      </c>
      <c r="B35" s="9" t="str">
        <f>RIGHT("a12050481",LEN("a12050481")-1)</f>
        <v>12050481</v>
      </c>
      <c r="C35" s="10" t="s">
        <v>86</v>
      </c>
      <c r="D35" s="11">
        <v>34105</v>
      </c>
      <c r="E35" s="10" t="s">
        <v>61</v>
      </c>
      <c r="F35" s="10" t="s">
        <v>412</v>
      </c>
      <c r="G35" s="6"/>
    </row>
    <row r="36" spans="1:7" s="7" customFormat="1" ht="19.5" customHeight="1">
      <c r="A36" s="8">
        <v>31</v>
      </c>
      <c r="B36" s="9" t="str">
        <f>RIGHT("a12050599",LEN("a12050599")-1)</f>
        <v>12050599</v>
      </c>
      <c r="C36" s="10" t="s">
        <v>87</v>
      </c>
      <c r="D36" s="11">
        <v>34579</v>
      </c>
      <c r="E36" s="10" t="s">
        <v>61</v>
      </c>
      <c r="F36" s="10" t="s">
        <v>412</v>
      </c>
      <c r="G36" s="6"/>
    </row>
    <row r="37" spans="1:7" s="7" customFormat="1" ht="19.5" customHeight="1">
      <c r="A37" s="8">
        <v>32</v>
      </c>
      <c r="B37" s="9" t="str">
        <f>RIGHT("a12050594",LEN("a12050594")-1)</f>
        <v>12050594</v>
      </c>
      <c r="C37" s="10" t="s">
        <v>88</v>
      </c>
      <c r="D37" s="11">
        <v>34449</v>
      </c>
      <c r="E37" s="10" t="s">
        <v>61</v>
      </c>
      <c r="F37" s="10" t="s">
        <v>412</v>
      </c>
      <c r="G37" s="6"/>
    </row>
    <row r="38" spans="1:7" s="7" customFormat="1" ht="19.5" customHeight="1">
      <c r="A38" s="8">
        <v>33</v>
      </c>
      <c r="B38" s="9" t="str">
        <f>RIGHT("a12050499",LEN("a12050499")-1)</f>
        <v>12050499</v>
      </c>
      <c r="C38" s="10" t="s">
        <v>89</v>
      </c>
      <c r="D38" s="11">
        <v>34153</v>
      </c>
      <c r="E38" s="10" t="s">
        <v>61</v>
      </c>
      <c r="F38" s="10" t="s">
        <v>412</v>
      </c>
      <c r="G38" s="6"/>
    </row>
    <row r="39" spans="1:7" s="7" customFormat="1" ht="19.5" customHeight="1">
      <c r="A39" s="8">
        <v>34</v>
      </c>
      <c r="B39" s="9" t="str">
        <f>RIGHT("a12050601",LEN("a12050601")-1)</f>
        <v>12050601</v>
      </c>
      <c r="C39" s="10" t="s">
        <v>90</v>
      </c>
      <c r="D39" s="11">
        <v>34225</v>
      </c>
      <c r="E39" s="10" t="s">
        <v>61</v>
      </c>
      <c r="F39" s="10" t="s">
        <v>412</v>
      </c>
      <c r="G39" s="6"/>
    </row>
    <row r="40" spans="1:7" s="7" customFormat="1" ht="19.5" customHeight="1">
      <c r="A40" s="8">
        <v>35</v>
      </c>
      <c r="B40" s="9" t="str">
        <f>RIGHT("a12050086",LEN("a12050086")-1)</f>
        <v>12050086</v>
      </c>
      <c r="C40" s="10" t="s">
        <v>91</v>
      </c>
      <c r="D40" s="11">
        <v>34462</v>
      </c>
      <c r="E40" s="10" t="s">
        <v>61</v>
      </c>
      <c r="F40" s="10" t="s">
        <v>412</v>
      </c>
      <c r="G40" s="6"/>
    </row>
    <row r="41" spans="1:7" s="7" customFormat="1" ht="19.5" customHeight="1">
      <c r="A41" s="8">
        <v>36</v>
      </c>
      <c r="B41" s="9" t="str">
        <f>RIGHT("a12050610",LEN("a12050610")-1)</f>
        <v>12050610</v>
      </c>
      <c r="C41" s="10" t="s">
        <v>92</v>
      </c>
      <c r="D41" s="11">
        <v>34407</v>
      </c>
      <c r="E41" s="10" t="s">
        <v>61</v>
      </c>
      <c r="F41" s="10" t="s">
        <v>412</v>
      </c>
      <c r="G41" s="6"/>
    </row>
    <row r="42" spans="1:7" s="7" customFormat="1" ht="19.5" customHeight="1">
      <c r="A42" s="8">
        <v>37</v>
      </c>
      <c r="B42" s="9" t="str">
        <f>RIGHT("a12050595",LEN("a12050595")-1)</f>
        <v>12050595</v>
      </c>
      <c r="C42" s="10" t="s">
        <v>93</v>
      </c>
      <c r="D42" s="11">
        <v>34669</v>
      </c>
      <c r="E42" s="10" t="s">
        <v>61</v>
      </c>
      <c r="F42" s="10" t="s">
        <v>412</v>
      </c>
      <c r="G42" s="6"/>
    </row>
    <row r="43" spans="1:7" s="7" customFormat="1" ht="19.5" customHeight="1">
      <c r="A43" s="8">
        <v>38</v>
      </c>
      <c r="B43" s="9" t="str">
        <f>RIGHT("a12050609",LEN("a12050609")-1)</f>
        <v>12050609</v>
      </c>
      <c r="C43" s="10" t="s">
        <v>94</v>
      </c>
      <c r="D43" s="11">
        <v>34556</v>
      </c>
      <c r="E43" s="10" t="s">
        <v>61</v>
      </c>
      <c r="F43" s="10" t="s">
        <v>412</v>
      </c>
      <c r="G43" s="6"/>
    </row>
    <row r="44" spans="1:7" s="7" customFormat="1" ht="19.5" customHeight="1">
      <c r="A44" s="8">
        <v>39</v>
      </c>
      <c r="B44" s="9" t="str">
        <f>RIGHT("a12050471",LEN("a12050471")-1)</f>
        <v>12050471</v>
      </c>
      <c r="C44" s="10" t="s">
        <v>95</v>
      </c>
      <c r="D44" s="11">
        <v>34179</v>
      </c>
      <c r="E44" s="10" t="s">
        <v>61</v>
      </c>
      <c r="F44" s="10" t="s">
        <v>412</v>
      </c>
      <c r="G44" s="6"/>
    </row>
    <row r="45" spans="1:7" s="7" customFormat="1" ht="19.5" customHeight="1">
      <c r="A45" s="8">
        <v>40</v>
      </c>
      <c r="B45" s="9" t="str">
        <f>RIGHT("a12050224",LEN("a12050224")-1)</f>
        <v>12050224</v>
      </c>
      <c r="C45" s="10" t="s">
        <v>96</v>
      </c>
      <c r="D45" s="11">
        <v>34586</v>
      </c>
      <c r="E45" s="10" t="s">
        <v>61</v>
      </c>
      <c r="F45" s="10" t="s">
        <v>412</v>
      </c>
      <c r="G45" s="6"/>
    </row>
    <row r="46" spans="1:7" s="7" customFormat="1" ht="19.5" customHeight="1">
      <c r="A46" s="8">
        <v>41</v>
      </c>
      <c r="B46" s="9" t="str">
        <f>RIGHT("a12050307",LEN("a12050307")-1)</f>
        <v>12050307</v>
      </c>
      <c r="C46" s="10" t="s">
        <v>97</v>
      </c>
      <c r="D46" s="11">
        <v>34566</v>
      </c>
      <c r="E46" s="10" t="s">
        <v>61</v>
      </c>
      <c r="F46" s="10" t="s">
        <v>412</v>
      </c>
      <c r="G46" s="6"/>
    </row>
    <row r="47" spans="1:7" s="7" customFormat="1" ht="19.5" customHeight="1">
      <c r="A47" s="8">
        <v>42</v>
      </c>
      <c r="B47" s="9" t="str">
        <f>RIGHT("a12050465",LEN("a12050465")-1)</f>
        <v>12050465</v>
      </c>
      <c r="C47" s="10" t="s">
        <v>98</v>
      </c>
      <c r="D47" s="11">
        <v>33976</v>
      </c>
      <c r="E47" s="10" t="s">
        <v>61</v>
      </c>
      <c r="F47" s="10" t="s">
        <v>412</v>
      </c>
      <c r="G47" s="6"/>
    </row>
    <row r="48" spans="1:7" s="7" customFormat="1" ht="19.5" customHeight="1">
      <c r="A48" s="8">
        <v>43</v>
      </c>
      <c r="B48" s="9" t="str">
        <f>RIGHT("a12050596",LEN("a12050596")-1)</f>
        <v>12050596</v>
      </c>
      <c r="C48" s="10" t="s">
        <v>99</v>
      </c>
      <c r="D48" s="11">
        <v>34651</v>
      </c>
      <c r="E48" s="10" t="s">
        <v>61</v>
      </c>
      <c r="F48" s="10" t="s">
        <v>413</v>
      </c>
      <c r="G48" s="6"/>
    </row>
    <row r="49" spans="1:7" s="7" customFormat="1" ht="19.5" customHeight="1">
      <c r="A49" s="8">
        <v>44</v>
      </c>
      <c r="B49" s="9" t="str">
        <f>RIGHT("a12050604",LEN("a12050604")-1)</f>
        <v>12050604</v>
      </c>
      <c r="C49" s="10" t="s">
        <v>100</v>
      </c>
      <c r="D49" s="11">
        <v>34413</v>
      </c>
      <c r="E49" s="10" t="s">
        <v>61</v>
      </c>
      <c r="F49" s="10" t="s">
        <v>413</v>
      </c>
      <c r="G49" s="6"/>
    </row>
    <row r="50" spans="1:7" s="7" customFormat="1" ht="19.5" customHeight="1">
      <c r="A50" s="8">
        <v>45</v>
      </c>
      <c r="B50" s="9" t="str">
        <f>RIGHT("a12050101",LEN("a12050101")-1)</f>
        <v>12050101</v>
      </c>
      <c r="C50" s="10" t="s">
        <v>101</v>
      </c>
      <c r="D50" s="11">
        <v>34379</v>
      </c>
      <c r="E50" s="10" t="s">
        <v>61</v>
      </c>
      <c r="F50" s="10" t="s">
        <v>413</v>
      </c>
      <c r="G50" s="6"/>
    </row>
    <row r="51" spans="1:7" s="7" customFormat="1" ht="19.5" customHeight="1">
      <c r="A51" s="8">
        <v>46</v>
      </c>
      <c r="B51" s="9" t="str">
        <f>RIGHT("a12050496",LEN("a12050496")-1)</f>
        <v>12050496</v>
      </c>
      <c r="C51" s="10" t="s">
        <v>102</v>
      </c>
      <c r="D51" s="11">
        <v>34110</v>
      </c>
      <c r="E51" s="10" t="s">
        <v>61</v>
      </c>
      <c r="F51" s="10" t="s">
        <v>413</v>
      </c>
      <c r="G51" s="6"/>
    </row>
    <row r="52" spans="1:7" s="7" customFormat="1" ht="19.5" customHeight="1">
      <c r="A52" s="8">
        <v>47</v>
      </c>
      <c r="B52" s="9" t="str">
        <f>RIGHT("a12050503",LEN("a12050503")-1)</f>
        <v>12050503</v>
      </c>
      <c r="C52" s="10" t="s">
        <v>103</v>
      </c>
      <c r="D52" s="11">
        <v>34086</v>
      </c>
      <c r="E52" s="10" t="s">
        <v>61</v>
      </c>
      <c r="F52" s="10" t="s">
        <v>413</v>
      </c>
      <c r="G52" s="6"/>
    </row>
    <row r="53" spans="1:7" s="7" customFormat="1" ht="19.5" customHeight="1">
      <c r="A53" s="8">
        <v>48</v>
      </c>
      <c r="B53" s="9" t="str">
        <f>RIGHT("a12050466",LEN("a12050466")-1)</f>
        <v>12050466</v>
      </c>
      <c r="C53" s="10" t="s">
        <v>104</v>
      </c>
      <c r="D53" s="11">
        <v>33849</v>
      </c>
      <c r="E53" s="10" t="s">
        <v>61</v>
      </c>
      <c r="F53" s="10" t="s">
        <v>413</v>
      </c>
      <c r="G53" s="6"/>
    </row>
    <row r="54" spans="1:7" s="7" customFormat="1" ht="19.5" customHeight="1">
      <c r="A54" s="8">
        <v>49</v>
      </c>
      <c r="B54" s="9" t="str">
        <f>RIGHT("a12050105",LEN("a12050105")-1)</f>
        <v>12050105</v>
      </c>
      <c r="C54" s="10" t="s">
        <v>22</v>
      </c>
      <c r="D54" s="11">
        <v>34428</v>
      </c>
      <c r="E54" s="10" t="s">
        <v>61</v>
      </c>
      <c r="F54" s="10" t="s">
        <v>413</v>
      </c>
      <c r="G54" s="6"/>
    </row>
    <row r="55" spans="1:7" s="7" customFormat="1" ht="19.5" customHeight="1">
      <c r="A55" s="8">
        <v>50</v>
      </c>
      <c r="B55" s="9" t="str">
        <f>RIGHT("a12050504",LEN("a12050504")-1)</f>
        <v>12050504</v>
      </c>
      <c r="C55" s="10" t="s">
        <v>105</v>
      </c>
      <c r="D55" s="11">
        <v>34069</v>
      </c>
      <c r="E55" s="10" t="s">
        <v>61</v>
      </c>
      <c r="F55" s="10" t="s">
        <v>413</v>
      </c>
      <c r="G55" s="6"/>
    </row>
    <row r="56" spans="1:7" s="7" customFormat="1" ht="19.5" customHeight="1">
      <c r="A56" s="8">
        <v>51</v>
      </c>
      <c r="B56" s="9" t="str">
        <f>RIGHT("a12050325",LEN("a12050325")-1)</f>
        <v>12050325</v>
      </c>
      <c r="C56" s="10" t="s">
        <v>59</v>
      </c>
      <c r="D56" s="11">
        <v>34340</v>
      </c>
      <c r="E56" s="10" t="s">
        <v>61</v>
      </c>
      <c r="F56" s="10" t="s">
        <v>413</v>
      </c>
      <c r="G56" s="6"/>
    </row>
    <row r="57" spans="1:7" s="7" customFormat="1" ht="19.5" customHeight="1">
      <c r="A57" s="8">
        <v>52</v>
      </c>
      <c r="B57" s="9" t="str">
        <f>RIGHT("a12050115",LEN("a12050115")-1)</f>
        <v>12050115</v>
      </c>
      <c r="C57" s="10" t="s">
        <v>47</v>
      </c>
      <c r="D57" s="11">
        <v>34381</v>
      </c>
      <c r="E57" s="10" t="s">
        <v>61</v>
      </c>
      <c r="F57" s="10" t="s">
        <v>413</v>
      </c>
      <c r="G57" s="6"/>
    </row>
    <row r="58" spans="1:7" s="7" customFormat="1" ht="19.5" customHeight="1">
      <c r="A58" s="8">
        <v>53</v>
      </c>
      <c r="B58" s="9" t="str">
        <f>RIGHT("a12050114",LEN("a12050114")-1)</f>
        <v>12050114</v>
      </c>
      <c r="C58" s="10" t="s">
        <v>47</v>
      </c>
      <c r="D58" s="11">
        <v>34653</v>
      </c>
      <c r="E58" s="10" t="s">
        <v>61</v>
      </c>
      <c r="F58" s="10" t="s">
        <v>413</v>
      </c>
      <c r="G58" s="6"/>
    </row>
    <row r="59" spans="1:7" s="7" customFormat="1" ht="19.5" customHeight="1">
      <c r="A59" s="8">
        <v>54</v>
      </c>
      <c r="B59" s="9" t="str">
        <f>RIGHT("a12050327",LEN("a12050327")-1)</f>
        <v>12050327</v>
      </c>
      <c r="C59" s="10" t="s">
        <v>106</v>
      </c>
      <c r="D59" s="11">
        <v>34656</v>
      </c>
      <c r="E59" s="10" t="s">
        <v>61</v>
      </c>
      <c r="F59" s="10" t="s">
        <v>413</v>
      </c>
      <c r="G59" s="6"/>
    </row>
    <row r="60" spans="1:7" s="7" customFormat="1" ht="19.5" customHeight="1">
      <c r="A60" s="8">
        <v>55</v>
      </c>
      <c r="B60" s="9" t="str">
        <f>RIGHT("a12050328",LEN("a12050328")-1)</f>
        <v>12050328</v>
      </c>
      <c r="C60" s="10" t="s">
        <v>41</v>
      </c>
      <c r="D60" s="11">
        <v>34688</v>
      </c>
      <c r="E60" s="10" t="s">
        <v>61</v>
      </c>
      <c r="F60" s="10" t="s">
        <v>413</v>
      </c>
      <c r="G60" s="6"/>
    </row>
    <row r="61" spans="1:7" s="7" customFormat="1" ht="19.5" customHeight="1">
      <c r="A61" s="8">
        <v>56</v>
      </c>
      <c r="B61" s="9" t="str">
        <f>RIGHT("a12050492",LEN("a12050492")-1)</f>
        <v>12050492</v>
      </c>
      <c r="C61" s="10" t="s">
        <v>107</v>
      </c>
      <c r="D61" s="11">
        <v>33990</v>
      </c>
      <c r="E61" s="10" t="s">
        <v>61</v>
      </c>
      <c r="F61" s="10" t="s">
        <v>413</v>
      </c>
      <c r="G61" s="6"/>
    </row>
    <row r="62" spans="1:7" s="7" customFormat="1" ht="19.5" customHeight="1">
      <c r="A62" s="8">
        <v>57</v>
      </c>
      <c r="B62" s="9" t="str">
        <f>RIGHT("a12050591",LEN("a12050591")-1)</f>
        <v>12050591</v>
      </c>
      <c r="C62" s="10" t="s">
        <v>108</v>
      </c>
      <c r="D62" s="11">
        <v>34646</v>
      </c>
      <c r="E62" s="10" t="s">
        <v>61</v>
      </c>
      <c r="F62" s="10" t="s">
        <v>413</v>
      </c>
      <c r="G62" s="6"/>
    </row>
    <row r="63" spans="1:7" s="7" customFormat="1" ht="19.5" customHeight="1">
      <c r="A63" s="8">
        <v>58</v>
      </c>
      <c r="B63" s="9" t="str">
        <f>RIGHT("a12050332",LEN("a12050332")-1)</f>
        <v>12050332</v>
      </c>
      <c r="C63" s="10" t="s">
        <v>109</v>
      </c>
      <c r="D63" s="11">
        <v>34423</v>
      </c>
      <c r="E63" s="10" t="s">
        <v>61</v>
      </c>
      <c r="F63" s="10" t="s">
        <v>413</v>
      </c>
      <c r="G63" s="6"/>
    </row>
    <row r="64" spans="1:7" s="7" customFormat="1" ht="19.5" customHeight="1">
      <c r="A64" s="8">
        <v>59</v>
      </c>
      <c r="B64" s="9" t="str">
        <f>RIGHT("a12050130",LEN("a12050130")-1)</f>
        <v>12050130</v>
      </c>
      <c r="C64" s="10" t="s">
        <v>25</v>
      </c>
      <c r="D64" s="11">
        <v>34608</v>
      </c>
      <c r="E64" s="10" t="s">
        <v>61</v>
      </c>
      <c r="F64" s="10" t="s">
        <v>413</v>
      </c>
      <c r="G64" s="6"/>
    </row>
    <row r="65" spans="1:7" s="7" customFormat="1" ht="19.5" customHeight="1">
      <c r="A65" s="8">
        <v>60</v>
      </c>
      <c r="B65" s="9" t="str">
        <f>RIGHT("a12050131",LEN("a12050131")-1)</f>
        <v>12050131</v>
      </c>
      <c r="C65" s="10" t="s">
        <v>110</v>
      </c>
      <c r="D65" s="11">
        <v>34459</v>
      </c>
      <c r="E65" s="10" t="s">
        <v>61</v>
      </c>
      <c r="F65" s="10" t="s">
        <v>413</v>
      </c>
      <c r="G65" s="6"/>
    </row>
    <row r="66" spans="1:7" s="7" customFormat="1" ht="19.5" customHeight="1">
      <c r="A66" s="8">
        <v>61</v>
      </c>
      <c r="B66" s="9" t="str">
        <f>RIGHT("a12050597",LEN("a12050597")-1)</f>
        <v>12050597</v>
      </c>
      <c r="C66" s="10" t="s">
        <v>111</v>
      </c>
      <c r="D66" s="11">
        <v>34649</v>
      </c>
      <c r="E66" s="10" t="s">
        <v>61</v>
      </c>
      <c r="F66" s="10" t="s">
        <v>413</v>
      </c>
      <c r="G66" s="6"/>
    </row>
    <row r="67" spans="1:7" s="7" customFormat="1" ht="19.5" customHeight="1">
      <c r="A67" s="8">
        <v>62</v>
      </c>
      <c r="B67" s="9" t="str">
        <f>RIGHT("a12050135",LEN("a12050135")-1)</f>
        <v>12050135</v>
      </c>
      <c r="C67" s="10" t="s">
        <v>112</v>
      </c>
      <c r="D67" s="11">
        <v>34426</v>
      </c>
      <c r="E67" s="10" t="s">
        <v>61</v>
      </c>
      <c r="F67" s="10" t="s">
        <v>413</v>
      </c>
      <c r="G67" s="6"/>
    </row>
    <row r="68" spans="1:7" s="7" customFormat="1" ht="19.5" customHeight="1">
      <c r="A68" s="8">
        <v>63</v>
      </c>
      <c r="B68" s="9" t="str">
        <f>RIGHT("a12050605",LEN("a12050605")-1)</f>
        <v>12050605</v>
      </c>
      <c r="C68" s="10" t="s">
        <v>113</v>
      </c>
      <c r="D68" s="11">
        <v>34628</v>
      </c>
      <c r="E68" s="10" t="s">
        <v>61</v>
      </c>
      <c r="F68" s="10" t="s">
        <v>413</v>
      </c>
      <c r="G68" s="6"/>
    </row>
  </sheetData>
  <mergeCells count="4">
    <mergeCell ref="A3:G3"/>
    <mergeCell ref="A1:C1"/>
    <mergeCell ref="A2:C2"/>
    <mergeCell ref="A4:G4"/>
  </mergeCells>
  <printOptions/>
  <pageMargins left="0.25" right="0.25" top="0.28" bottom="0.32" header="0.18" footer="0.28"/>
  <pageSetup horizontalDpi="600" verticalDpi="600" orientation="portrait" scale="99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49"/>
  <sheetViews>
    <sheetView showGridLines="0" workbookViewId="0" topLeftCell="A1">
      <selection activeCell="A4" sqref="A4:G4"/>
    </sheetView>
  </sheetViews>
  <sheetFormatPr defaultColWidth="9.140625" defaultRowHeight="12.75"/>
  <cols>
    <col min="1" max="1" width="5.00390625" style="1" customWidth="1"/>
    <col min="2" max="2" width="10.57421875" style="1" customWidth="1"/>
    <col min="3" max="3" width="21.8515625" style="2" customWidth="1"/>
    <col min="4" max="4" width="10.421875" style="1" customWidth="1"/>
    <col min="5" max="5" width="20.00390625" style="1" customWidth="1"/>
    <col min="6" max="6" width="26.421875" style="1" customWidth="1"/>
    <col min="7" max="7" width="9.8515625" style="1" customWidth="1"/>
    <col min="8" max="16384" width="9.140625" style="3" customWidth="1"/>
  </cols>
  <sheetData>
    <row r="1" spans="1:9" ht="15.75">
      <c r="A1" s="22" t="s">
        <v>36</v>
      </c>
      <c r="B1" s="22"/>
      <c r="C1" s="22"/>
      <c r="H1" s="1"/>
      <c r="I1" s="1"/>
    </row>
    <row r="2" spans="1:9" ht="15.75">
      <c r="A2" s="23" t="s">
        <v>37</v>
      </c>
      <c r="B2" s="23"/>
      <c r="C2" s="23"/>
      <c r="H2" s="1"/>
      <c r="I2" s="1"/>
    </row>
    <row r="3" spans="1:7" ht="18.75" customHeight="1">
      <c r="A3" s="21" t="s">
        <v>20</v>
      </c>
      <c r="B3" s="21"/>
      <c r="C3" s="21"/>
      <c r="D3" s="21"/>
      <c r="E3" s="21"/>
      <c r="F3" s="21"/>
      <c r="G3" s="21"/>
    </row>
    <row r="4" spans="1:7" ht="18.75" customHeight="1">
      <c r="A4" s="24" t="s">
        <v>12</v>
      </c>
      <c r="B4" s="24"/>
      <c r="C4" s="24"/>
      <c r="D4" s="24"/>
      <c r="E4" s="24"/>
      <c r="F4" s="24"/>
      <c r="G4" s="24"/>
    </row>
    <row r="5" spans="1:7" s="5" customFormat="1" ht="33" customHeight="1">
      <c r="A5" s="12" t="s">
        <v>29</v>
      </c>
      <c r="B5" s="12" t="s">
        <v>32</v>
      </c>
      <c r="C5" s="12" t="s">
        <v>33</v>
      </c>
      <c r="D5" s="12" t="s">
        <v>34</v>
      </c>
      <c r="E5" s="12" t="s">
        <v>35</v>
      </c>
      <c r="F5" s="12" t="s">
        <v>30</v>
      </c>
      <c r="G5" s="12" t="s">
        <v>31</v>
      </c>
    </row>
    <row r="6" spans="1:7" s="7" customFormat="1" ht="19.5" customHeight="1">
      <c r="A6" s="8">
        <v>1</v>
      </c>
      <c r="B6" s="9" t="str">
        <f>RIGHT("a12050251",LEN("a12050251")-1)</f>
        <v>12050251</v>
      </c>
      <c r="C6" s="10" t="s">
        <v>114</v>
      </c>
      <c r="D6" s="11">
        <v>34115</v>
      </c>
      <c r="E6" s="10" t="s">
        <v>115</v>
      </c>
      <c r="F6" s="10" t="s">
        <v>414</v>
      </c>
      <c r="G6" s="6"/>
    </row>
    <row r="7" spans="1:7" s="7" customFormat="1" ht="19.5" customHeight="1">
      <c r="A7" s="8">
        <v>2</v>
      </c>
      <c r="B7" s="9" t="str">
        <f>RIGHT("a12050338",LEN("a12050338")-1)</f>
        <v>12050338</v>
      </c>
      <c r="C7" s="10" t="s">
        <v>116</v>
      </c>
      <c r="D7" s="11">
        <v>34412</v>
      </c>
      <c r="E7" s="10" t="s">
        <v>115</v>
      </c>
      <c r="F7" s="10" t="s">
        <v>414</v>
      </c>
      <c r="G7" s="6"/>
    </row>
    <row r="8" spans="1:7" s="7" customFormat="1" ht="19.5" customHeight="1">
      <c r="A8" s="8">
        <v>3</v>
      </c>
      <c r="B8" s="9" t="str">
        <f>RIGHT("a12050212",LEN("a12050212")-1)</f>
        <v>12050212</v>
      </c>
      <c r="C8" s="10" t="s">
        <v>117</v>
      </c>
      <c r="D8" s="11">
        <v>34694</v>
      </c>
      <c r="E8" s="10" t="s">
        <v>115</v>
      </c>
      <c r="F8" s="10" t="s">
        <v>414</v>
      </c>
      <c r="G8" s="6"/>
    </row>
    <row r="9" spans="1:7" s="7" customFormat="1" ht="19.5" customHeight="1">
      <c r="A9" s="8">
        <v>4</v>
      </c>
      <c r="B9" s="9" t="str">
        <f>RIGHT("a12050011",LEN("a12050011")-1)</f>
        <v>12050011</v>
      </c>
      <c r="C9" s="10" t="s">
        <v>118</v>
      </c>
      <c r="D9" s="11">
        <v>34196</v>
      </c>
      <c r="E9" s="10" t="s">
        <v>115</v>
      </c>
      <c r="F9" s="10" t="s">
        <v>414</v>
      </c>
      <c r="G9" s="6"/>
    </row>
    <row r="10" spans="1:7" s="7" customFormat="1" ht="19.5" customHeight="1">
      <c r="A10" s="8">
        <v>5</v>
      </c>
      <c r="B10" s="9" t="str">
        <f>RIGHT("a12050012",LEN("a12050012")-1)</f>
        <v>12050012</v>
      </c>
      <c r="C10" s="10" t="s">
        <v>119</v>
      </c>
      <c r="D10" s="11">
        <v>34645</v>
      </c>
      <c r="E10" s="10" t="s">
        <v>115</v>
      </c>
      <c r="F10" s="10" t="s">
        <v>414</v>
      </c>
      <c r="G10" s="6"/>
    </row>
    <row r="11" spans="1:7" s="7" customFormat="1" ht="19.5" customHeight="1">
      <c r="A11" s="8">
        <v>6</v>
      </c>
      <c r="B11" s="9" t="str">
        <f>RIGHT("a12050625",LEN("a12050625")-1)</f>
        <v>12050625</v>
      </c>
      <c r="C11" s="10" t="s">
        <v>120</v>
      </c>
      <c r="D11" s="11">
        <v>34626</v>
      </c>
      <c r="E11" s="10" t="s">
        <v>115</v>
      </c>
      <c r="F11" s="10" t="s">
        <v>414</v>
      </c>
      <c r="G11" s="6"/>
    </row>
    <row r="12" spans="1:7" s="7" customFormat="1" ht="19.5" customHeight="1">
      <c r="A12" s="8">
        <v>7</v>
      </c>
      <c r="B12" s="9" t="str">
        <f>RIGHT("a12050015",LEN("a12050015")-1)</f>
        <v>12050015</v>
      </c>
      <c r="C12" s="10" t="s">
        <v>121</v>
      </c>
      <c r="D12" s="11">
        <v>34098</v>
      </c>
      <c r="E12" s="10" t="s">
        <v>115</v>
      </c>
      <c r="F12" s="10" t="s">
        <v>414</v>
      </c>
      <c r="G12" s="6"/>
    </row>
    <row r="13" spans="1:7" s="7" customFormat="1" ht="19.5" customHeight="1">
      <c r="A13" s="8">
        <v>8</v>
      </c>
      <c r="B13" s="9" t="str">
        <f>RIGHT("a12050519",LEN("a12050519")-1)</f>
        <v>12050519</v>
      </c>
      <c r="C13" s="10" t="s">
        <v>122</v>
      </c>
      <c r="D13" s="11">
        <v>34390</v>
      </c>
      <c r="E13" s="10" t="s">
        <v>115</v>
      </c>
      <c r="F13" s="10" t="s">
        <v>414</v>
      </c>
      <c r="G13" s="6"/>
    </row>
    <row r="14" spans="1:7" s="7" customFormat="1" ht="19.5" customHeight="1">
      <c r="A14" s="8">
        <v>9</v>
      </c>
      <c r="B14" s="9" t="str">
        <f>RIGHT("a12050613",LEN("a12050613")-1)</f>
        <v>12050613</v>
      </c>
      <c r="C14" s="10" t="s">
        <v>123</v>
      </c>
      <c r="D14" s="11">
        <v>34525</v>
      </c>
      <c r="E14" s="10" t="s">
        <v>115</v>
      </c>
      <c r="F14" s="10" t="s">
        <v>414</v>
      </c>
      <c r="G14" s="6"/>
    </row>
    <row r="15" spans="1:7" s="7" customFormat="1" ht="19.5" customHeight="1">
      <c r="A15" s="8">
        <v>10</v>
      </c>
      <c r="B15" s="9" t="str">
        <f>RIGHT("a12050505",LEN("a12050505")-1)</f>
        <v>12050505</v>
      </c>
      <c r="C15" s="10" t="s">
        <v>53</v>
      </c>
      <c r="D15" s="11">
        <v>34385</v>
      </c>
      <c r="E15" s="10" t="s">
        <v>115</v>
      </c>
      <c r="F15" s="10" t="s">
        <v>414</v>
      </c>
      <c r="G15" s="6"/>
    </row>
    <row r="16" spans="1:7" s="7" customFormat="1" ht="19.5" customHeight="1">
      <c r="A16" s="8">
        <v>11</v>
      </c>
      <c r="B16" s="9" t="str">
        <f>RIGHT("a12050025",LEN("a12050025")-1)</f>
        <v>12050025</v>
      </c>
      <c r="C16" s="10" t="s">
        <v>124</v>
      </c>
      <c r="D16" s="11">
        <v>34566</v>
      </c>
      <c r="E16" s="10" t="s">
        <v>115</v>
      </c>
      <c r="F16" s="10" t="s">
        <v>414</v>
      </c>
      <c r="G16" s="6"/>
    </row>
    <row r="17" spans="1:7" s="7" customFormat="1" ht="19.5" customHeight="1">
      <c r="A17" s="8">
        <v>12</v>
      </c>
      <c r="B17" s="9" t="str">
        <f>RIGHT("a12050144",LEN("a12050144")-1)</f>
        <v>12050144</v>
      </c>
      <c r="C17" s="10" t="s">
        <v>125</v>
      </c>
      <c r="D17" s="11">
        <v>34556</v>
      </c>
      <c r="E17" s="10" t="s">
        <v>115</v>
      </c>
      <c r="F17" s="10" t="s">
        <v>414</v>
      </c>
      <c r="G17" s="6"/>
    </row>
    <row r="18" spans="1:7" s="7" customFormat="1" ht="19.5" customHeight="1">
      <c r="A18" s="8">
        <v>13</v>
      </c>
      <c r="B18" s="9" t="str">
        <f>RIGHT("a12050342",LEN("a12050342")-1)</f>
        <v>12050342</v>
      </c>
      <c r="C18" s="10" t="s">
        <v>126</v>
      </c>
      <c r="D18" s="11">
        <v>34431</v>
      </c>
      <c r="E18" s="10" t="s">
        <v>115</v>
      </c>
      <c r="F18" s="10" t="s">
        <v>414</v>
      </c>
      <c r="G18" s="6"/>
    </row>
    <row r="19" spans="1:7" s="7" customFormat="1" ht="19.5" customHeight="1">
      <c r="A19" s="8">
        <v>14</v>
      </c>
      <c r="B19" s="9" t="str">
        <f>RIGHT("a12050266",LEN("a12050266")-1)</f>
        <v>12050266</v>
      </c>
      <c r="C19" s="10" t="s">
        <v>127</v>
      </c>
      <c r="D19" s="11">
        <v>34574</v>
      </c>
      <c r="E19" s="10" t="s">
        <v>115</v>
      </c>
      <c r="F19" s="10" t="s">
        <v>414</v>
      </c>
      <c r="G19" s="6"/>
    </row>
    <row r="20" spans="1:7" s="7" customFormat="1" ht="19.5" customHeight="1">
      <c r="A20" s="8">
        <v>15</v>
      </c>
      <c r="B20" s="9" t="str">
        <f>RIGHT("a12050520",LEN("a12050520")-1)</f>
        <v>12050520</v>
      </c>
      <c r="C20" s="10" t="s">
        <v>128</v>
      </c>
      <c r="D20" s="11">
        <v>34690</v>
      </c>
      <c r="E20" s="10" t="s">
        <v>115</v>
      </c>
      <c r="F20" s="10" t="s">
        <v>414</v>
      </c>
      <c r="G20" s="6"/>
    </row>
    <row r="21" spans="1:7" s="7" customFormat="1" ht="19.5" customHeight="1">
      <c r="A21" s="8">
        <v>16</v>
      </c>
      <c r="B21" s="9" t="str">
        <f>RIGHT("a12050514",LEN("a12050514")-1)</f>
        <v>12050514</v>
      </c>
      <c r="C21" s="10" t="s">
        <v>129</v>
      </c>
      <c r="D21" s="11">
        <v>34215</v>
      </c>
      <c r="E21" s="10" t="s">
        <v>115</v>
      </c>
      <c r="F21" s="10" t="s">
        <v>414</v>
      </c>
      <c r="G21" s="6"/>
    </row>
    <row r="22" spans="1:7" s="7" customFormat="1" ht="19.5" customHeight="1">
      <c r="A22" s="8">
        <v>17</v>
      </c>
      <c r="B22" s="9" t="str">
        <f>RIGHT("a12050507",LEN("a12050507")-1)</f>
        <v>12050507</v>
      </c>
      <c r="C22" s="10" t="s">
        <v>130</v>
      </c>
      <c r="D22" s="11">
        <v>34486</v>
      </c>
      <c r="E22" s="10" t="s">
        <v>115</v>
      </c>
      <c r="F22" s="10" t="s">
        <v>414</v>
      </c>
      <c r="G22" s="6"/>
    </row>
    <row r="23" spans="1:7" s="7" customFormat="1" ht="19.5" customHeight="1">
      <c r="A23" s="8">
        <v>18</v>
      </c>
      <c r="B23" s="9" t="str">
        <f>RIGHT("a12050512",LEN("a12050512")-1)</f>
        <v>12050512</v>
      </c>
      <c r="C23" s="10" t="s">
        <v>131</v>
      </c>
      <c r="D23" s="11">
        <v>34489</v>
      </c>
      <c r="E23" s="10" t="s">
        <v>115</v>
      </c>
      <c r="F23" s="10" t="s">
        <v>414</v>
      </c>
      <c r="G23" s="6"/>
    </row>
    <row r="24" spans="1:7" s="7" customFormat="1" ht="19.5" customHeight="1">
      <c r="A24" s="8">
        <v>19</v>
      </c>
      <c r="B24" s="9" t="str">
        <f>RIGHT("a12050467",LEN("a12050467")-1)</f>
        <v>12050467</v>
      </c>
      <c r="C24" s="10" t="s">
        <v>132</v>
      </c>
      <c r="D24" s="11">
        <v>34143</v>
      </c>
      <c r="E24" s="10" t="s">
        <v>115</v>
      </c>
      <c r="F24" s="10" t="s">
        <v>414</v>
      </c>
      <c r="G24" s="6"/>
    </row>
    <row r="25" spans="1:7" s="7" customFormat="1" ht="19.5" customHeight="1">
      <c r="A25" s="8">
        <v>20</v>
      </c>
      <c r="B25" s="9" t="str">
        <f>RIGHT("a12050054",LEN("a12050054")-1)</f>
        <v>12050054</v>
      </c>
      <c r="C25" s="10" t="s">
        <v>133</v>
      </c>
      <c r="D25" s="11">
        <v>34430</v>
      </c>
      <c r="E25" s="10" t="s">
        <v>115</v>
      </c>
      <c r="F25" s="10" t="s">
        <v>414</v>
      </c>
      <c r="G25" s="6"/>
    </row>
    <row r="26" spans="1:7" s="7" customFormat="1" ht="19.5" customHeight="1">
      <c r="A26" s="8">
        <v>21</v>
      </c>
      <c r="B26" s="9" t="str">
        <f>RIGHT("a12050521",LEN("a12050521")-1)</f>
        <v>12050521</v>
      </c>
      <c r="C26" s="10" t="s">
        <v>134</v>
      </c>
      <c r="D26" s="11">
        <v>34670</v>
      </c>
      <c r="E26" s="10" t="s">
        <v>115</v>
      </c>
      <c r="F26" s="10" t="s">
        <v>414</v>
      </c>
      <c r="G26" s="6"/>
    </row>
    <row r="27" spans="1:7" s="7" customFormat="1" ht="19.5" customHeight="1">
      <c r="A27" s="8">
        <v>22</v>
      </c>
      <c r="B27" s="9" t="str">
        <f>RIGHT("a12050511",LEN("a12050511")-1)</f>
        <v>12050511</v>
      </c>
      <c r="C27" s="10" t="s">
        <v>135</v>
      </c>
      <c r="D27" s="11">
        <v>34521</v>
      </c>
      <c r="E27" s="10" t="s">
        <v>115</v>
      </c>
      <c r="F27" s="10" t="s">
        <v>414</v>
      </c>
      <c r="G27" s="6"/>
    </row>
    <row r="28" spans="1:7" s="7" customFormat="1" ht="19.5" customHeight="1">
      <c r="A28" s="8">
        <v>23</v>
      </c>
      <c r="B28" s="9" t="str">
        <f>RIGHT("a12050294",LEN("a12050294")-1)</f>
        <v>12050294</v>
      </c>
      <c r="C28" s="10" t="s">
        <v>136</v>
      </c>
      <c r="D28" s="11">
        <v>34489</v>
      </c>
      <c r="E28" s="10" t="s">
        <v>115</v>
      </c>
      <c r="F28" s="10" t="s">
        <v>415</v>
      </c>
      <c r="G28" s="6"/>
    </row>
    <row r="29" spans="1:7" s="7" customFormat="1" ht="19.5" customHeight="1">
      <c r="A29" s="8">
        <v>24</v>
      </c>
      <c r="B29" s="9" t="str">
        <f>RIGHT("a12050518",LEN("a12050518")-1)</f>
        <v>12050518</v>
      </c>
      <c r="C29" s="10" t="s">
        <v>137</v>
      </c>
      <c r="D29" s="11">
        <v>34105</v>
      </c>
      <c r="E29" s="10" t="s">
        <v>115</v>
      </c>
      <c r="F29" s="10" t="s">
        <v>415</v>
      </c>
      <c r="G29" s="6"/>
    </row>
    <row r="30" spans="1:7" s="7" customFormat="1" ht="19.5" customHeight="1">
      <c r="A30" s="8">
        <v>25</v>
      </c>
      <c r="B30" s="9" t="str">
        <f>RIGHT("a12050483",LEN("a12050483")-1)</f>
        <v>12050483</v>
      </c>
      <c r="C30" s="10" t="s">
        <v>51</v>
      </c>
      <c r="D30" s="11">
        <v>34192</v>
      </c>
      <c r="E30" s="10" t="s">
        <v>115</v>
      </c>
      <c r="F30" s="10" t="s">
        <v>415</v>
      </c>
      <c r="G30" s="6"/>
    </row>
    <row r="31" spans="1:7" s="7" customFormat="1" ht="19.5" customHeight="1">
      <c r="A31" s="8">
        <v>26</v>
      </c>
      <c r="B31" s="9" t="str">
        <f>RIGHT("a12050305",LEN("a12050305")-1)</f>
        <v>12050305</v>
      </c>
      <c r="C31" s="10" t="s">
        <v>138</v>
      </c>
      <c r="D31" s="11">
        <v>34462</v>
      </c>
      <c r="E31" s="10" t="s">
        <v>115</v>
      </c>
      <c r="F31" s="10" t="s">
        <v>415</v>
      </c>
      <c r="G31" s="6"/>
    </row>
    <row r="32" spans="1:7" s="7" customFormat="1" ht="19.5" customHeight="1">
      <c r="A32" s="8">
        <v>27</v>
      </c>
      <c r="B32" s="9" t="str">
        <f>RIGHT("a12050508",LEN("a12050508")-1)</f>
        <v>12050508</v>
      </c>
      <c r="C32" s="10" t="s">
        <v>139</v>
      </c>
      <c r="D32" s="11">
        <v>34347</v>
      </c>
      <c r="E32" s="10" t="s">
        <v>115</v>
      </c>
      <c r="F32" s="10" t="s">
        <v>415</v>
      </c>
      <c r="G32" s="6"/>
    </row>
    <row r="33" spans="1:7" s="7" customFormat="1" ht="19.5" customHeight="1">
      <c r="A33" s="8">
        <v>28</v>
      </c>
      <c r="B33" s="9" t="str">
        <f>RIGHT("a12050624",LEN("a12050624")-1)</f>
        <v>12050624</v>
      </c>
      <c r="C33" s="10" t="s">
        <v>140</v>
      </c>
      <c r="D33" s="11">
        <v>34563</v>
      </c>
      <c r="E33" s="10" t="s">
        <v>115</v>
      </c>
      <c r="F33" s="10" t="s">
        <v>415</v>
      </c>
      <c r="G33" s="6"/>
    </row>
    <row r="34" spans="1:7" s="7" customFormat="1" ht="19.5" customHeight="1">
      <c r="A34" s="8">
        <v>29</v>
      </c>
      <c r="B34" s="9" t="str">
        <f>RIGHT("a12050313",LEN("a12050313")-1)</f>
        <v>12050313</v>
      </c>
      <c r="C34" s="10" t="s">
        <v>141</v>
      </c>
      <c r="D34" s="11">
        <v>34473</v>
      </c>
      <c r="E34" s="10" t="s">
        <v>115</v>
      </c>
      <c r="F34" s="10" t="s">
        <v>415</v>
      </c>
      <c r="G34" s="6"/>
    </row>
    <row r="35" spans="1:7" s="7" customFormat="1" ht="19.5" customHeight="1">
      <c r="A35" s="8">
        <v>30</v>
      </c>
      <c r="B35" s="9" t="str">
        <f>RIGHT("a12050517",LEN("a12050517")-1)</f>
        <v>12050517</v>
      </c>
      <c r="C35" s="10" t="s">
        <v>142</v>
      </c>
      <c r="D35" s="11">
        <v>34384</v>
      </c>
      <c r="E35" s="10" t="s">
        <v>115</v>
      </c>
      <c r="F35" s="10" t="s">
        <v>415</v>
      </c>
      <c r="G35" s="6"/>
    </row>
    <row r="36" spans="1:7" s="7" customFormat="1" ht="19.5" customHeight="1">
      <c r="A36" s="8">
        <v>31</v>
      </c>
      <c r="B36" s="9" t="str">
        <f>RIGHT("a12050316",LEN("a12050316")-1)</f>
        <v>12050316</v>
      </c>
      <c r="C36" s="10" t="s">
        <v>143</v>
      </c>
      <c r="D36" s="11">
        <v>34437</v>
      </c>
      <c r="E36" s="10" t="s">
        <v>115</v>
      </c>
      <c r="F36" s="10" t="s">
        <v>415</v>
      </c>
      <c r="G36" s="6"/>
    </row>
    <row r="37" spans="1:7" s="7" customFormat="1" ht="19.5" customHeight="1">
      <c r="A37" s="8">
        <v>32</v>
      </c>
      <c r="B37" s="9" t="str">
        <f>RIGHT("a12050489",LEN("a12050489")-1)</f>
        <v>12050489</v>
      </c>
      <c r="C37" s="10" t="s">
        <v>144</v>
      </c>
      <c r="D37" s="11">
        <v>34141</v>
      </c>
      <c r="E37" s="10" t="s">
        <v>115</v>
      </c>
      <c r="F37" s="10" t="s">
        <v>415</v>
      </c>
      <c r="G37" s="6"/>
    </row>
    <row r="38" spans="1:7" s="7" customFormat="1" ht="19.5" customHeight="1">
      <c r="A38" s="8">
        <v>33</v>
      </c>
      <c r="B38" s="9" t="str">
        <f>RIGHT("a12050623",LEN("a12050623")-1)</f>
        <v>12050623</v>
      </c>
      <c r="C38" s="10" t="s">
        <v>145</v>
      </c>
      <c r="D38" s="11">
        <v>34574</v>
      </c>
      <c r="E38" s="10" t="s">
        <v>115</v>
      </c>
      <c r="F38" s="10" t="s">
        <v>415</v>
      </c>
      <c r="G38" s="6"/>
    </row>
    <row r="39" spans="1:7" s="7" customFormat="1" ht="19.5" customHeight="1">
      <c r="A39" s="8">
        <v>34</v>
      </c>
      <c r="B39" s="9" t="str">
        <f>RIGHT("a12050320",LEN("a12050320")-1)</f>
        <v>12050320</v>
      </c>
      <c r="C39" s="10" t="s">
        <v>146</v>
      </c>
      <c r="D39" s="11">
        <v>34621</v>
      </c>
      <c r="E39" s="10" t="s">
        <v>115</v>
      </c>
      <c r="F39" s="10" t="s">
        <v>415</v>
      </c>
      <c r="G39" s="6"/>
    </row>
    <row r="40" spans="1:7" s="7" customFormat="1" ht="19.5" customHeight="1">
      <c r="A40" s="8">
        <v>35</v>
      </c>
      <c r="B40" s="9" t="str">
        <f>RIGHT("a12050614",LEN("a12050614")-1)</f>
        <v>12050614</v>
      </c>
      <c r="C40" s="10" t="s">
        <v>147</v>
      </c>
      <c r="D40" s="11">
        <v>34417</v>
      </c>
      <c r="E40" s="10" t="s">
        <v>115</v>
      </c>
      <c r="F40" s="10" t="s">
        <v>415</v>
      </c>
      <c r="G40" s="6"/>
    </row>
    <row r="41" spans="1:7" s="7" customFormat="1" ht="19.5" customHeight="1">
      <c r="A41" s="8">
        <v>36</v>
      </c>
      <c r="B41" s="9" t="str">
        <f>RIGHT("a12050622",LEN("a12050622")-1)</f>
        <v>12050622</v>
      </c>
      <c r="C41" s="10" t="s">
        <v>148</v>
      </c>
      <c r="D41" s="11">
        <v>34478</v>
      </c>
      <c r="E41" s="10" t="s">
        <v>115</v>
      </c>
      <c r="F41" s="10" t="s">
        <v>415</v>
      </c>
      <c r="G41" s="6"/>
    </row>
    <row r="42" spans="1:7" s="7" customFormat="1" ht="19.5" customHeight="1">
      <c r="A42" s="8">
        <v>37</v>
      </c>
      <c r="B42" s="9" t="str">
        <f>RIGHT("a12050510",LEN("a12050510")-1)</f>
        <v>12050510</v>
      </c>
      <c r="C42" s="10" t="s">
        <v>149</v>
      </c>
      <c r="D42" s="11">
        <v>34431</v>
      </c>
      <c r="E42" s="10" t="s">
        <v>115</v>
      </c>
      <c r="F42" s="10" t="s">
        <v>415</v>
      </c>
      <c r="G42" s="6"/>
    </row>
    <row r="43" spans="1:7" s="7" customFormat="1" ht="19.5" customHeight="1">
      <c r="A43" s="8">
        <v>38</v>
      </c>
      <c r="B43" s="9" t="str">
        <f>RIGHT("a12050121",LEN("a12050121")-1)</f>
        <v>12050121</v>
      </c>
      <c r="C43" s="10" t="s">
        <v>150</v>
      </c>
      <c r="D43" s="11">
        <v>33972</v>
      </c>
      <c r="E43" s="10" t="s">
        <v>115</v>
      </c>
      <c r="F43" s="10" t="s">
        <v>415</v>
      </c>
      <c r="G43" s="6"/>
    </row>
    <row r="44" spans="1:7" s="7" customFormat="1" ht="19.5" customHeight="1">
      <c r="A44" s="8">
        <v>39</v>
      </c>
      <c r="B44" s="9" t="str">
        <f>RIGHT("a12050515",LEN("a12050515")-1)</f>
        <v>12050515</v>
      </c>
      <c r="C44" s="10" t="s">
        <v>151</v>
      </c>
      <c r="D44" s="11">
        <v>34625</v>
      </c>
      <c r="E44" s="10" t="s">
        <v>115</v>
      </c>
      <c r="F44" s="10" t="s">
        <v>415</v>
      </c>
      <c r="G44" s="6"/>
    </row>
    <row r="45" spans="1:7" s="7" customFormat="1" ht="19.5" customHeight="1">
      <c r="A45" s="8">
        <v>40</v>
      </c>
      <c r="B45" s="9" t="str">
        <f>RIGHT("a12050330",LEN("a12050330")-1)</f>
        <v>12050330</v>
      </c>
      <c r="C45" s="10" t="s">
        <v>152</v>
      </c>
      <c r="D45" s="11">
        <v>34510</v>
      </c>
      <c r="E45" s="10" t="s">
        <v>115</v>
      </c>
      <c r="F45" s="10" t="s">
        <v>415</v>
      </c>
      <c r="G45" s="6"/>
    </row>
    <row r="46" spans="1:7" s="7" customFormat="1" ht="19.5" customHeight="1">
      <c r="A46" s="8">
        <v>41</v>
      </c>
      <c r="B46" s="9" t="str">
        <f>RIGHT("a12050210",LEN("a12050210")-1)</f>
        <v>12050210</v>
      </c>
      <c r="C46" s="10" t="s">
        <v>153</v>
      </c>
      <c r="D46" s="11">
        <v>34623</v>
      </c>
      <c r="E46" s="10" t="s">
        <v>115</v>
      </c>
      <c r="F46" s="10" t="s">
        <v>415</v>
      </c>
      <c r="G46" s="6"/>
    </row>
    <row r="47" spans="1:7" s="7" customFormat="1" ht="19.5" customHeight="1">
      <c r="A47" s="8">
        <v>42</v>
      </c>
      <c r="B47" s="9" t="str">
        <f>RIGHT("a12050612",LEN("a12050612")-1)</f>
        <v>12050612</v>
      </c>
      <c r="C47" s="10" t="s">
        <v>154</v>
      </c>
      <c r="D47" s="11">
        <v>32810</v>
      </c>
      <c r="E47" s="10" t="s">
        <v>115</v>
      </c>
      <c r="F47" s="10" t="s">
        <v>415</v>
      </c>
      <c r="G47" s="6"/>
    </row>
    <row r="48" spans="1:7" s="7" customFormat="1" ht="19.5" customHeight="1">
      <c r="A48" s="8">
        <v>43</v>
      </c>
      <c r="B48" s="9" t="str">
        <f>RIGHT("a12050134",LEN("a12050134")-1)</f>
        <v>12050134</v>
      </c>
      <c r="C48" s="10" t="s">
        <v>155</v>
      </c>
      <c r="D48" s="11">
        <v>34390</v>
      </c>
      <c r="E48" s="10" t="s">
        <v>115</v>
      </c>
      <c r="F48" s="10" t="s">
        <v>415</v>
      </c>
      <c r="G48" s="6"/>
    </row>
    <row r="49" spans="1:7" s="7" customFormat="1" ht="19.5" customHeight="1">
      <c r="A49" s="8">
        <v>44</v>
      </c>
      <c r="B49" s="9" t="str">
        <f>RIGHT("a12050506",LEN("a12050506")-1)</f>
        <v>12050506</v>
      </c>
      <c r="C49" s="10" t="s">
        <v>156</v>
      </c>
      <c r="D49" s="11">
        <v>34601</v>
      </c>
      <c r="E49" s="10" t="s">
        <v>115</v>
      </c>
      <c r="F49" s="10" t="s">
        <v>415</v>
      </c>
      <c r="G49" s="6"/>
    </row>
  </sheetData>
  <mergeCells count="4">
    <mergeCell ref="A3:G3"/>
    <mergeCell ref="A1:C1"/>
    <mergeCell ref="A2:C2"/>
    <mergeCell ref="A4:G4"/>
  </mergeCells>
  <printOptions/>
  <pageMargins left="0.25" right="0.25" top="0.28" bottom="0.32" header="0.18" footer="0.28"/>
  <pageSetup horizontalDpi="600" verticalDpi="600" orientation="portrait" scale="99" r:id="rId2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96"/>
  <sheetViews>
    <sheetView showGridLines="0" workbookViewId="0" topLeftCell="A70">
      <selection activeCell="A6" sqref="A6:F96"/>
    </sheetView>
  </sheetViews>
  <sheetFormatPr defaultColWidth="9.140625" defaultRowHeight="12.75"/>
  <cols>
    <col min="1" max="1" width="5.00390625" style="1" customWidth="1"/>
    <col min="2" max="2" width="10.57421875" style="1" customWidth="1"/>
    <col min="3" max="3" width="21.8515625" style="2" customWidth="1"/>
    <col min="4" max="4" width="10.421875" style="1" customWidth="1"/>
    <col min="5" max="5" width="20.00390625" style="1" customWidth="1"/>
    <col min="6" max="6" width="26.421875" style="1" customWidth="1"/>
    <col min="7" max="7" width="9.8515625" style="1" customWidth="1"/>
    <col min="8" max="16384" width="9.140625" style="3" customWidth="1"/>
  </cols>
  <sheetData>
    <row r="1" spans="1:9" ht="15.75">
      <c r="A1" s="22" t="s">
        <v>36</v>
      </c>
      <c r="B1" s="22"/>
      <c r="C1" s="22"/>
      <c r="H1" s="1"/>
      <c r="I1" s="1"/>
    </row>
    <row r="2" spans="1:9" ht="15.75">
      <c r="A2" s="23" t="s">
        <v>37</v>
      </c>
      <c r="B2" s="23"/>
      <c r="C2" s="23"/>
      <c r="H2" s="1"/>
      <c r="I2" s="1"/>
    </row>
    <row r="3" spans="1:7" ht="18.75" customHeight="1">
      <c r="A3" s="21" t="s">
        <v>19</v>
      </c>
      <c r="B3" s="21"/>
      <c r="C3" s="21"/>
      <c r="D3" s="21"/>
      <c r="E3" s="21"/>
      <c r="F3" s="21"/>
      <c r="G3" s="21"/>
    </row>
    <row r="4" spans="1:7" ht="18.75" customHeight="1">
      <c r="A4" s="24" t="s">
        <v>12</v>
      </c>
      <c r="B4" s="24"/>
      <c r="C4" s="24"/>
      <c r="D4" s="24"/>
      <c r="E4" s="24"/>
      <c r="F4" s="24"/>
      <c r="G4" s="24"/>
    </row>
    <row r="5" spans="1:7" s="5" customFormat="1" ht="33" customHeight="1">
      <c r="A5" s="12" t="s">
        <v>29</v>
      </c>
      <c r="B5" s="12" t="s">
        <v>32</v>
      </c>
      <c r="C5" s="12" t="s">
        <v>33</v>
      </c>
      <c r="D5" s="12" t="s">
        <v>34</v>
      </c>
      <c r="E5" s="12" t="s">
        <v>35</v>
      </c>
      <c r="F5" s="12" t="s">
        <v>30</v>
      </c>
      <c r="G5" s="12" t="s">
        <v>31</v>
      </c>
    </row>
    <row r="6" spans="1:7" s="7" customFormat="1" ht="19.5" customHeight="1">
      <c r="A6" s="8">
        <v>1</v>
      </c>
      <c r="B6" s="9" t="str">
        <f>RIGHT("a12050652",LEN("a12050652")-1)</f>
        <v>12050652</v>
      </c>
      <c r="C6" s="10" t="s">
        <v>157</v>
      </c>
      <c r="D6" s="11">
        <v>34521</v>
      </c>
      <c r="E6" s="10" t="s">
        <v>158</v>
      </c>
      <c r="F6" s="10" t="s">
        <v>0</v>
      </c>
      <c r="G6" s="6"/>
    </row>
    <row r="7" spans="1:7" s="7" customFormat="1" ht="19.5" customHeight="1">
      <c r="A7" s="8">
        <v>2</v>
      </c>
      <c r="B7" s="9" t="str">
        <f>RIGHT("a12050554",LEN("a12050554")-1)</f>
        <v>12050554</v>
      </c>
      <c r="C7" s="10" t="s">
        <v>159</v>
      </c>
      <c r="D7" s="11">
        <v>34459</v>
      </c>
      <c r="E7" s="10" t="s">
        <v>158</v>
      </c>
      <c r="F7" s="10" t="s">
        <v>0</v>
      </c>
      <c r="G7" s="6"/>
    </row>
    <row r="8" spans="1:7" s="7" customFormat="1" ht="19.5" customHeight="1">
      <c r="A8" s="8">
        <v>3</v>
      </c>
      <c r="B8" s="9" t="str">
        <f>RIGHT("a12050637",LEN("a12050637")-1)</f>
        <v>12050637</v>
      </c>
      <c r="C8" s="10" t="s">
        <v>160</v>
      </c>
      <c r="D8" s="11">
        <v>34592</v>
      </c>
      <c r="E8" s="10" t="s">
        <v>158</v>
      </c>
      <c r="F8" s="10" t="s">
        <v>0</v>
      </c>
      <c r="G8" s="6"/>
    </row>
    <row r="9" spans="1:7" s="7" customFormat="1" ht="19.5" customHeight="1">
      <c r="A9" s="8">
        <v>4</v>
      </c>
      <c r="B9" s="9" t="str">
        <f>RIGHT("a12050482",LEN("a12050482")-1)</f>
        <v>12050482</v>
      </c>
      <c r="C9" s="10" t="s">
        <v>161</v>
      </c>
      <c r="D9" s="11">
        <v>34304</v>
      </c>
      <c r="E9" s="10" t="s">
        <v>158</v>
      </c>
      <c r="F9" s="10" t="s">
        <v>0</v>
      </c>
      <c r="G9" s="6"/>
    </row>
    <row r="10" spans="1:7" s="7" customFormat="1" ht="19.5" customHeight="1">
      <c r="A10" s="8">
        <v>5</v>
      </c>
      <c r="B10" s="9" t="str">
        <f>RIGHT("a12050551",LEN("a12050551")-1)</f>
        <v>12050551</v>
      </c>
      <c r="C10" s="10" t="s">
        <v>162</v>
      </c>
      <c r="D10" s="11">
        <v>34557</v>
      </c>
      <c r="E10" s="10" t="s">
        <v>158</v>
      </c>
      <c r="F10" s="10" t="s">
        <v>0</v>
      </c>
      <c r="G10" s="6"/>
    </row>
    <row r="11" spans="1:7" s="7" customFormat="1" ht="19.5" customHeight="1">
      <c r="A11" s="8">
        <v>6</v>
      </c>
      <c r="B11" s="9" t="str">
        <f>RIGHT("a12050656",LEN("a12050656")-1)</f>
        <v>12050656</v>
      </c>
      <c r="C11" s="10" t="s">
        <v>163</v>
      </c>
      <c r="D11" s="11">
        <v>34146</v>
      </c>
      <c r="E11" s="10" t="s">
        <v>158</v>
      </c>
      <c r="F11" s="10" t="s">
        <v>0</v>
      </c>
      <c r="G11" s="6"/>
    </row>
    <row r="12" spans="1:7" s="7" customFormat="1" ht="19.5" customHeight="1">
      <c r="A12" s="8">
        <v>7</v>
      </c>
      <c r="B12" s="9" t="str">
        <f>RIGHT("a12050534",LEN("a12050534")-1)</f>
        <v>12050534</v>
      </c>
      <c r="C12" s="10" t="s">
        <v>164</v>
      </c>
      <c r="D12" s="11">
        <v>34544</v>
      </c>
      <c r="E12" s="10" t="s">
        <v>158</v>
      </c>
      <c r="F12" s="10" t="s">
        <v>0</v>
      </c>
      <c r="G12" s="6"/>
    </row>
    <row r="13" spans="1:7" s="7" customFormat="1" ht="19.5" customHeight="1">
      <c r="A13" s="8">
        <v>8</v>
      </c>
      <c r="B13" s="9" t="str">
        <f>RIGHT("a12050641",LEN("a12050641")-1)</f>
        <v>12050641</v>
      </c>
      <c r="C13" s="10" t="s">
        <v>165</v>
      </c>
      <c r="D13" s="11">
        <v>34540</v>
      </c>
      <c r="E13" s="10" t="s">
        <v>158</v>
      </c>
      <c r="F13" s="10" t="s">
        <v>0</v>
      </c>
      <c r="G13" s="6"/>
    </row>
    <row r="14" spans="1:7" s="7" customFormat="1" ht="19.5" customHeight="1">
      <c r="A14" s="8">
        <v>9</v>
      </c>
      <c r="B14" s="9" t="str">
        <f>RIGHT("a12050546",LEN("a12050546")-1)</f>
        <v>12050546</v>
      </c>
      <c r="C14" s="10" t="s">
        <v>166</v>
      </c>
      <c r="D14" s="11">
        <v>34580</v>
      </c>
      <c r="E14" s="10" t="s">
        <v>158</v>
      </c>
      <c r="F14" s="10" t="s">
        <v>0</v>
      </c>
      <c r="G14" s="6"/>
    </row>
    <row r="15" spans="1:7" s="7" customFormat="1" ht="19.5" customHeight="1">
      <c r="A15" s="8">
        <v>10</v>
      </c>
      <c r="B15" s="9" t="str">
        <f>RIGHT("a12050630",LEN("a12050630")-1)</f>
        <v>12050630</v>
      </c>
      <c r="C15" s="10" t="s">
        <v>167</v>
      </c>
      <c r="D15" s="11">
        <v>34634</v>
      </c>
      <c r="E15" s="10" t="s">
        <v>158</v>
      </c>
      <c r="F15" s="10" t="s">
        <v>0</v>
      </c>
      <c r="G15" s="6"/>
    </row>
    <row r="16" spans="1:7" s="7" customFormat="1" ht="19.5" customHeight="1">
      <c r="A16" s="8">
        <v>11</v>
      </c>
      <c r="B16" s="9" t="str">
        <f>RIGHT("a12050657",LEN("a12050657")-1)</f>
        <v>12050657</v>
      </c>
      <c r="C16" s="10" t="s">
        <v>168</v>
      </c>
      <c r="D16" s="11">
        <v>34201</v>
      </c>
      <c r="E16" s="10" t="s">
        <v>158</v>
      </c>
      <c r="F16" s="10" t="s">
        <v>0</v>
      </c>
      <c r="G16" s="6"/>
    </row>
    <row r="17" spans="1:7" s="7" customFormat="1" ht="19.5" customHeight="1">
      <c r="A17" s="8">
        <v>12</v>
      </c>
      <c r="B17" s="9" t="str">
        <f>RIGHT("a12050349",LEN("a12050349")-1)</f>
        <v>12050349</v>
      </c>
      <c r="C17" s="10" t="s">
        <v>169</v>
      </c>
      <c r="D17" s="11">
        <v>34481</v>
      </c>
      <c r="E17" s="10" t="s">
        <v>158</v>
      </c>
      <c r="F17" s="10" t="s">
        <v>0</v>
      </c>
      <c r="G17" s="6"/>
    </row>
    <row r="18" spans="1:7" s="7" customFormat="1" ht="19.5" customHeight="1">
      <c r="A18" s="8">
        <v>13</v>
      </c>
      <c r="B18" s="9" t="str">
        <f>RIGHT("a12050017",LEN("a12050017")-1)</f>
        <v>12050017</v>
      </c>
      <c r="C18" s="10" t="s">
        <v>170</v>
      </c>
      <c r="D18" s="11">
        <v>34508</v>
      </c>
      <c r="E18" s="10" t="s">
        <v>158</v>
      </c>
      <c r="F18" s="10" t="s">
        <v>0</v>
      </c>
      <c r="G18" s="6"/>
    </row>
    <row r="19" spans="1:7" s="7" customFormat="1" ht="19.5" customHeight="1">
      <c r="A19" s="8">
        <v>14</v>
      </c>
      <c r="B19" s="9" t="str">
        <f>RIGHT("a12050019",LEN("a12050019")-1)</f>
        <v>12050019</v>
      </c>
      <c r="C19" s="10" t="s">
        <v>171</v>
      </c>
      <c r="D19" s="11">
        <v>34478</v>
      </c>
      <c r="E19" s="10" t="s">
        <v>158</v>
      </c>
      <c r="F19" s="10" t="s">
        <v>0</v>
      </c>
      <c r="G19" s="6"/>
    </row>
    <row r="20" spans="1:7" s="7" customFormat="1" ht="19.5" customHeight="1">
      <c r="A20" s="8">
        <v>15</v>
      </c>
      <c r="B20" s="9" t="str">
        <f>RIGHT("a12050022",LEN("a12050022")-1)</f>
        <v>12050022</v>
      </c>
      <c r="C20" s="10" t="s">
        <v>122</v>
      </c>
      <c r="D20" s="11">
        <v>34606</v>
      </c>
      <c r="E20" s="10" t="s">
        <v>158</v>
      </c>
      <c r="F20" s="10" t="s">
        <v>0</v>
      </c>
      <c r="G20" s="6"/>
    </row>
    <row r="21" spans="1:7" s="7" customFormat="1" ht="19.5" customHeight="1">
      <c r="A21" s="8">
        <v>16</v>
      </c>
      <c r="B21" s="9" t="str">
        <f>RIGHT("a12050634",LEN("a12050634")-1)</f>
        <v>12050634</v>
      </c>
      <c r="C21" s="10" t="s">
        <v>172</v>
      </c>
      <c r="D21" s="11">
        <v>34516</v>
      </c>
      <c r="E21" s="10" t="s">
        <v>158</v>
      </c>
      <c r="F21" s="10" t="s">
        <v>0</v>
      </c>
      <c r="G21" s="6"/>
    </row>
    <row r="22" spans="1:7" s="7" customFormat="1" ht="19.5" customHeight="1">
      <c r="A22" s="8">
        <v>17</v>
      </c>
      <c r="B22" s="9" t="str">
        <f>RIGHT("a12050528",LEN("a12050528")-1)</f>
        <v>12050528</v>
      </c>
      <c r="C22" s="10" t="s">
        <v>173</v>
      </c>
      <c r="D22" s="11">
        <v>34632</v>
      </c>
      <c r="E22" s="10" t="s">
        <v>158</v>
      </c>
      <c r="F22" s="10" t="s">
        <v>0</v>
      </c>
      <c r="G22" s="6"/>
    </row>
    <row r="23" spans="1:7" s="7" customFormat="1" ht="19.5" customHeight="1">
      <c r="A23" s="8">
        <v>18</v>
      </c>
      <c r="B23" s="9" t="str">
        <f>RIGHT("a12050536",LEN("a12050536")-1)</f>
        <v>12050536</v>
      </c>
      <c r="C23" s="10" t="s">
        <v>174</v>
      </c>
      <c r="D23" s="11">
        <v>34463</v>
      </c>
      <c r="E23" s="10" t="s">
        <v>158</v>
      </c>
      <c r="F23" s="10" t="s">
        <v>0</v>
      </c>
      <c r="G23" s="6"/>
    </row>
    <row r="24" spans="1:7" s="7" customFormat="1" ht="19.5" customHeight="1">
      <c r="A24" s="8">
        <v>19</v>
      </c>
      <c r="B24" s="9" t="str">
        <f>RIGHT("a12050539",LEN("a12050539")-1)</f>
        <v>12050539</v>
      </c>
      <c r="C24" s="10" t="s">
        <v>175</v>
      </c>
      <c r="D24" s="11">
        <v>34522</v>
      </c>
      <c r="E24" s="10" t="s">
        <v>158</v>
      </c>
      <c r="F24" s="10" t="s">
        <v>0</v>
      </c>
      <c r="G24" s="6"/>
    </row>
    <row r="25" spans="1:7" s="7" customFormat="1" ht="19.5" customHeight="1">
      <c r="A25" s="8">
        <v>20</v>
      </c>
      <c r="B25" s="9" t="str">
        <f>RIGHT("a12050491",LEN("a12050491")-1)</f>
        <v>12050491</v>
      </c>
      <c r="C25" s="10" t="s">
        <v>176</v>
      </c>
      <c r="D25" s="11">
        <v>34100</v>
      </c>
      <c r="E25" s="10" t="s">
        <v>158</v>
      </c>
      <c r="F25" s="10" t="s">
        <v>0</v>
      </c>
      <c r="G25" s="6"/>
    </row>
    <row r="26" spans="1:7" s="7" customFormat="1" ht="19.5" customHeight="1">
      <c r="A26" s="8">
        <v>21</v>
      </c>
      <c r="B26" s="9" t="str">
        <f>RIGHT("a12050549",LEN("a12050549")-1)</f>
        <v>12050549</v>
      </c>
      <c r="C26" s="10" t="s">
        <v>177</v>
      </c>
      <c r="D26" s="11">
        <v>34650</v>
      </c>
      <c r="E26" s="10" t="s">
        <v>158</v>
      </c>
      <c r="F26" s="10" t="s">
        <v>0</v>
      </c>
      <c r="G26" s="6"/>
    </row>
    <row r="27" spans="1:7" s="7" customFormat="1" ht="19.5" customHeight="1">
      <c r="A27" s="8">
        <v>22</v>
      </c>
      <c r="B27" s="9" t="str">
        <f>RIGHT("a12050538",LEN("a12050538")-1)</f>
        <v>12050538</v>
      </c>
      <c r="C27" s="10" t="s">
        <v>178</v>
      </c>
      <c r="D27" s="11">
        <v>34150</v>
      </c>
      <c r="E27" s="10" t="s">
        <v>158</v>
      </c>
      <c r="F27" s="10" t="s">
        <v>0</v>
      </c>
      <c r="G27" s="6"/>
    </row>
    <row r="28" spans="1:7" s="7" customFormat="1" ht="19.5" customHeight="1">
      <c r="A28" s="8">
        <v>23</v>
      </c>
      <c r="B28" s="9" t="str">
        <f>RIGHT("a12050661",LEN("a12050661")-1)</f>
        <v>12050661</v>
      </c>
      <c r="C28" s="10" t="s">
        <v>179</v>
      </c>
      <c r="D28" s="11">
        <v>34699</v>
      </c>
      <c r="E28" s="10" t="s">
        <v>158</v>
      </c>
      <c r="F28" s="10" t="s">
        <v>0</v>
      </c>
      <c r="G28" s="6"/>
    </row>
    <row r="29" spans="1:7" s="7" customFormat="1" ht="19.5" customHeight="1">
      <c r="A29" s="8">
        <v>24</v>
      </c>
      <c r="B29" s="9" t="str">
        <f>RIGHT("a12050668",LEN("a12050668")-1)</f>
        <v>12050668</v>
      </c>
      <c r="C29" s="10" t="s">
        <v>180</v>
      </c>
      <c r="D29" s="11">
        <v>33743</v>
      </c>
      <c r="E29" s="10" t="s">
        <v>158</v>
      </c>
      <c r="F29" s="10" t="s">
        <v>0</v>
      </c>
      <c r="G29" s="6"/>
    </row>
    <row r="30" spans="1:7" s="7" customFormat="1" ht="19.5" customHeight="1">
      <c r="A30" s="8">
        <v>25</v>
      </c>
      <c r="B30" s="9" t="str">
        <f>RIGHT("a12050537",LEN("a12050537")-1)</f>
        <v>12050537</v>
      </c>
      <c r="C30" s="10" t="s">
        <v>181</v>
      </c>
      <c r="D30" s="11">
        <v>34486</v>
      </c>
      <c r="E30" s="10" t="s">
        <v>158</v>
      </c>
      <c r="F30" s="10" t="s">
        <v>1</v>
      </c>
      <c r="G30" s="6"/>
    </row>
    <row r="31" spans="1:7" s="7" customFormat="1" ht="19.5" customHeight="1">
      <c r="A31" s="8">
        <v>26</v>
      </c>
      <c r="B31" s="9" t="str">
        <f>RIGHT("a12050532",LEN("a12050532")-1)</f>
        <v>12050532</v>
      </c>
      <c r="C31" s="10" t="s">
        <v>182</v>
      </c>
      <c r="D31" s="11">
        <v>34435</v>
      </c>
      <c r="E31" s="10" t="s">
        <v>158</v>
      </c>
      <c r="F31" s="10" t="s">
        <v>1</v>
      </c>
      <c r="G31" s="6"/>
    </row>
    <row r="32" spans="1:7" s="7" customFormat="1" ht="19.5" customHeight="1">
      <c r="A32" s="8">
        <v>27</v>
      </c>
      <c r="B32" s="9" t="str">
        <f>RIGHT("a12050664",LEN("a12050664")-1)</f>
        <v>12050664</v>
      </c>
      <c r="C32" s="10" t="s">
        <v>183</v>
      </c>
      <c r="D32" s="11">
        <v>34576</v>
      </c>
      <c r="E32" s="10" t="s">
        <v>158</v>
      </c>
      <c r="F32" s="10" t="s">
        <v>1</v>
      </c>
      <c r="G32" s="6"/>
    </row>
    <row r="33" spans="1:7" s="7" customFormat="1" ht="19.5" customHeight="1">
      <c r="A33" s="8">
        <v>28</v>
      </c>
      <c r="B33" s="9" t="str">
        <f>RIGHT("a12050044",LEN("a12050044")-1)</f>
        <v>12050044</v>
      </c>
      <c r="C33" s="10" t="s">
        <v>184</v>
      </c>
      <c r="D33" s="11">
        <v>34533</v>
      </c>
      <c r="E33" s="10" t="s">
        <v>158</v>
      </c>
      <c r="F33" s="10" t="s">
        <v>1</v>
      </c>
      <c r="G33" s="6"/>
    </row>
    <row r="34" spans="1:7" s="7" customFormat="1" ht="19.5" customHeight="1">
      <c r="A34" s="8">
        <v>29</v>
      </c>
      <c r="B34" s="9" t="str">
        <f>RIGHT("a12050545",LEN("a12050545")-1)</f>
        <v>12050545</v>
      </c>
      <c r="C34" s="10" t="s">
        <v>185</v>
      </c>
      <c r="D34" s="11">
        <v>34306</v>
      </c>
      <c r="E34" s="10" t="s">
        <v>158</v>
      </c>
      <c r="F34" s="10" t="s">
        <v>1</v>
      </c>
      <c r="G34" s="6"/>
    </row>
    <row r="35" spans="1:7" s="7" customFormat="1" ht="19.5" customHeight="1">
      <c r="A35" s="8">
        <v>30</v>
      </c>
      <c r="B35" s="9" t="str">
        <f>RIGHT("a12050635",LEN("a12050635")-1)</f>
        <v>12050635</v>
      </c>
      <c r="C35" s="10" t="s">
        <v>186</v>
      </c>
      <c r="D35" s="11">
        <v>34469</v>
      </c>
      <c r="E35" s="10" t="s">
        <v>158</v>
      </c>
      <c r="F35" s="10" t="s">
        <v>1</v>
      </c>
      <c r="G35" s="6"/>
    </row>
    <row r="36" spans="1:7" s="7" customFormat="1" ht="19.5" customHeight="1">
      <c r="A36" s="8">
        <v>31</v>
      </c>
      <c r="B36" s="9" t="str">
        <f>RIGHT("a12050535",LEN("a12050535")-1)</f>
        <v>12050535</v>
      </c>
      <c r="C36" s="10" t="s">
        <v>187</v>
      </c>
      <c r="D36" s="11">
        <v>34540</v>
      </c>
      <c r="E36" s="10" t="s">
        <v>158</v>
      </c>
      <c r="F36" s="10" t="s">
        <v>1</v>
      </c>
      <c r="G36" s="6"/>
    </row>
    <row r="37" spans="1:7" s="7" customFormat="1" ht="19.5" customHeight="1">
      <c r="A37" s="8">
        <v>32</v>
      </c>
      <c r="B37" s="9" t="str">
        <f>RIGHT("a12050527",LEN("a12050527")-1)</f>
        <v>12050527</v>
      </c>
      <c r="C37" s="10" t="s">
        <v>188</v>
      </c>
      <c r="D37" s="11">
        <v>34155</v>
      </c>
      <c r="E37" s="10" t="s">
        <v>158</v>
      </c>
      <c r="F37" s="10" t="s">
        <v>1</v>
      </c>
      <c r="G37" s="6"/>
    </row>
    <row r="38" spans="1:7" s="7" customFormat="1" ht="19.5" customHeight="1">
      <c r="A38" s="8">
        <v>33</v>
      </c>
      <c r="B38" s="9" t="str">
        <f>RIGHT("a12050638",LEN("a12050638")-1)</f>
        <v>12050638</v>
      </c>
      <c r="C38" s="10" t="s">
        <v>52</v>
      </c>
      <c r="D38" s="11">
        <v>34592</v>
      </c>
      <c r="E38" s="10" t="s">
        <v>158</v>
      </c>
      <c r="F38" s="10" t="s">
        <v>1</v>
      </c>
      <c r="G38" s="6"/>
    </row>
    <row r="39" spans="1:7" s="7" customFormat="1" ht="19.5" customHeight="1">
      <c r="A39" s="8">
        <v>34</v>
      </c>
      <c r="B39" s="9" t="str">
        <f>RIGHT("a12050530",LEN("a12050530")-1)</f>
        <v>12050530</v>
      </c>
      <c r="C39" s="10" t="s">
        <v>189</v>
      </c>
      <c r="D39" s="11">
        <v>34364</v>
      </c>
      <c r="E39" s="10" t="s">
        <v>158</v>
      </c>
      <c r="F39" s="10" t="s">
        <v>1</v>
      </c>
      <c r="G39" s="6"/>
    </row>
    <row r="40" spans="1:7" s="7" customFormat="1" ht="19.5" customHeight="1">
      <c r="A40" s="8">
        <v>35</v>
      </c>
      <c r="B40" s="9" t="str">
        <f>RIGHT("a12050667",LEN("a12050667")-1)</f>
        <v>12050667</v>
      </c>
      <c r="C40" s="10" t="s">
        <v>78</v>
      </c>
      <c r="D40" s="11">
        <v>34652</v>
      </c>
      <c r="E40" s="10" t="s">
        <v>158</v>
      </c>
      <c r="F40" s="10" t="s">
        <v>1</v>
      </c>
      <c r="G40" s="6"/>
    </row>
    <row r="41" spans="1:7" s="7" customFormat="1" ht="19.5" customHeight="1">
      <c r="A41" s="8">
        <v>36</v>
      </c>
      <c r="B41" s="9" t="str">
        <f>RIGHT("a12050639",LEN("a12050639")-1)</f>
        <v>12050639</v>
      </c>
      <c r="C41" s="10" t="s">
        <v>27</v>
      </c>
      <c r="D41" s="11">
        <v>34438</v>
      </c>
      <c r="E41" s="10" t="s">
        <v>158</v>
      </c>
      <c r="F41" s="10" t="s">
        <v>1</v>
      </c>
      <c r="G41" s="6"/>
    </row>
    <row r="42" spans="1:7" s="7" customFormat="1" ht="19.5" customHeight="1">
      <c r="A42" s="8">
        <v>37</v>
      </c>
      <c r="B42" s="9" t="str">
        <f>RIGHT("a12050642",LEN("a12050642")-1)</f>
        <v>12050642</v>
      </c>
      <c r="C42" s="10" t="s">
        <v>27</v>
      </c>
      <c r="D42" s="11">
        <v>34698</v>
      </c>
      <c r="E42" s="10" t="s">
        <v>158</v>
      </c>
      <c r="F42" s="10" t="s">
        <v>1</v>
      </c>
      <c r="G42" s="6"/>
    </row>
    <row r="43" spans="1:7" s="7" customFormat="1" ht="19.5" customHeight="1">
      <c r="A43" s="8">
        <v>38</v>
      </c>
      <c r="B43" s="9" t="str">
        <f>RIGHT("a12050631",LEN("a12050631")-1)</f>
        <v>12050631</v>
      </c>
      <c r="C43" s="10" t="s">
        <v>190</v>
      </c>
      <c r="D43" s="11">
        <v>34353</v>
      </c>
      <c r="E43" s="10" t="s">
        <v>158</v>
      </c>
      <c r="F43" s="10" t="s">
        <v>1</v>
      </c>
      <c r="G43" s="6"/>
    </row>
    <row r="44" spans="1:7" s="7" customFormat="1" ht="19.5" customHeight="1">
      <c r="A44" s="8">
        <v>39</v>
      </c>
      <c r="B44" s="9" t="str">
        <f>RIGHT("a12050052",LEN("a12050052")-1)</f>
        <v>12050052</v>
      </c>
      <c r="C44" s="10" t="s">
        <v>190</v>
      </c>
      <c r="D44" s="11">
        <v>34655</v>
      </c>
      <c r="E44" s="10" t="s">
        <v>158</v>
      </c>
      <c r="F44" s="10" t="s">
        <v>1</v>
      </c>
      <c r="G44" s="6"/>
    </row>
    <row r="45" spans="1:7" s="7" customFormat="1" ht="19.5" customHeight="1">
      <c r="A45" s="8">
        <v>40</v>
      </c>
      <c r="B45" s="9" t="str">
        <f>RIGHT("a12050659",LEN("a12050659")-1)</f>
        <v>12050659</v>
      </c>
      <c r="C45" s="10" t="s">
        <v>191</v>
      </c>
      <c r="D45" s="11">
        <v>34691</v>
      </c>
      <c r="E45" s="10" t="s">
        <v>158</v>
      </c>
      <c r="F45" s="10" t="s">
        <v>1</v>
      </c>
      <c r="G45" s="6"/>
    </row>
    <row r="46" spans="1:7" s="7" customFormat="1" ht="19.5" customHeight="1">
      <c r="A46" s="8">
        <v>41</v>
      </c>
      <c r="B46" s="9" t="str">
        <f>RIGHT("a12050529",LEN("a12050529")-1)</f>
        <v>12050529</v>
      </c>
      <c r="C46" s="10" t="s">
        <v>192</v>
      </c>
      <c r="D46" s="11">
        <v>34572</v>
      </c>
      <c r="E46" s="10" t="s">
        <v>158</v>
      </c>
      <c r="F46" s="10" t="s">
        <v>1</v>
      </c>
      <c r="G46" s="6"/>
    </row>
    <row r="47" spans="1:7" s="7" customFormat="1" ht="19.5" customHeight="1">
      <c r="A47" s="8">
        <v>42</v>
      </c>
      <c r="B47" s="9" t="str">
        <f>RIGHT("a12050653",LEN("a12050653")-1)</f>
        <v>12050653</v>
      </c>
      <c r="C47" s="10" t="s">
        <v>193</v>
      </c>
      <c r="D47" s="11">
        <v>34383</v>
      </c>
      <c r="E47" s="10" t="s">
        <v>158</v>
      </c>
      <c r="F47" s="10" t="s">
        <v>1</v>
      </c>
      <c r="G47" s="6"/>
    </row>
    <row r="48" spans="1:7" s="7" customFormat="1" ht="19.5" customHeight="1">
      <c r="A48" s="8">
        <v>43</v>
      </c>
      <c r="B48" s="9" t="str">
        <f>RIGHT("a12050279",LEN("a12050279")-1)</f>
        <v>12050279</v>
      </c>
      <c r="C48" s="10" t="s">
        <v>194</v>
      </c>
      <c r="D48" s="11">
        <v>34695</v>
      </c>
      <c r="E48" s="10" t="s">
        <v>158</v>
      </c>
      <c r="F48" s="10" t="s">
        <v>1</v>
      </c>
      <c r="G48" s="6"/>
    </row>
    <row r="49" spans="1:7" s="7" customFormat="1" ht="19.5" customHeight="1">
      <c r="A49" s="8">
        <v>44</v>
      </c>
      <c r="B49" s="9" t="str">
        <f>RIGHT("a12050522",LEN("a12050522")-1)</f>
        <v>12050522</v>
      </c>
      <c r="C49" s="10" t="s">
        <v>195</v>
      </c>
      <c r="D49" s="11">
        <v>34561</v>
      </c>
      <c r="E49" s="10" t="s">
        <v>158</v>
      </c>
      <c r="F49" s="10" t="s">
        <v>1</v>
      </c>
      <c r="G49" s="6"/>
    </row>
    <row r="50" spans="1:7" s="7" customFormat="1" ht="19.5" customHeight="1">
      <c r="A50" s="8">
        <v>45</v>
      </c>
      <c r="B50" s="9" t="str">
        <f>RIGHT("a12050632",LEN("a12050632")-1)</f>
        <v>12050632</v>
      </c>
      <c r="C50" s="10" t="s">
        <v>196</v>
      </c>
      <c r="D50" s="11">
        <v>34232</v>
      </c>
      <c r="E50" s="10" t="s">
        <v>158</v>
      </c>
      <c r="F50" s="10" t="s">
        <v>1</v>
      </c>
      <c r="G50" s="6"/>
    </row>
    <row r="51" spans="1:7" s="7" customFormat="1" ht="19.5" customHeight="1">
      <c r="A51" s="8">
        <v>46</v>
      </c>
      <c r="B51" s="9" t="str">
        <f>RIGHT("a12050663",LEN("a12050663")-1)</f>
        <v>12050663</v>
      </c>
      <c r="C51" s="10" t="s">
        <v>197</v>
      </c>
      <c r="D51" s="11">
        <v>34659</v>
      </c>
      <c r="E51" s="10" t="s">
        <v>158</v>
      </c>
      <c r="F51" s="10" t="s">
        <v>1</v>
      </c>
      <c r="G51" s="6"/>
    </row>
    <row r="52" spans="1:7" s="7" customFormat="1" ht="19.5" customHeight="1">
      <c r="A52" s="8">
        <v>47</v>
      </c>
      <c r="B52" s="9" t="str">
        <f>RIGHT("a12050526",LEN("a12050526")-1)</f>
        <v>12050526</v>
      </c>
      <c r="C52" s="10" t="s">
        <v>198</v>
      </c>
      <c r="D52" s="11">
        <v>34617</v>
      </c>
      <c r="E52" s="10" t="s">
        <v>158</v>
      </c>
      <c r="F52" s="10" t="s">
        <v>2</v>
      </c>
      <c r="G52" s="6"/>
    </row>
    <row r="53" spans="1:7" s="7" customFormat="1" ht="19.5" customHeight="1">
      <c r="A53" s="8">
        <v>48</v>
      </c>
      <c r="B53" s="9" t="str">
        <f>RIGHT("a12050650",LEN("a12050650")-1)</f>
        <v>12050650</v>
      </c>
      <c r="C53" s="10" t="s">
        <v>199</v>
      </c>
      <c r="D53" s="11">
        <v>34511</v>
      </c>
      <c r="E53" s="10" t="s">
        <v>158</v>
      </c>
      <c r="F53" s="10" t="s">
        <v>2</v>
      </c>
      <c r="G53" s="6"/>
    </row>
    <row r="54" spans="1:7" s="7" customFormat="1" ht="19.5" customHeight="1">
      <c r="A54" s="8">
        <v>49</v>
      </c>
      <c r="B54" s="9" t="str">
        <f>RIGHT("a12050645",LEN("a12050645")-1)</f>
        <v>12050645</v>
      </c>
      <c r="C54" s="10" t="s">
        <v>200</v>
      </c>
      <c r="D54" s="11">
        <v>34504</v>
      </c>
      <c r="E54" s="10" t="s">
        <v>158</v>
      </c>
      <c r="F54" s="10" t="s">
        <v>2</v>
      </c>
      <c r="G54" s="6"/>
    </row>
    <row r="55" spans="1:7" s="7" customFormat="1" ht="19.5" customHeight="1">
      <c r="A55" s="8">
        <v>50</v>
      </c>
      <c r="B55" s="9" t="str">
        <f>RIGHT("a12050484",LEN("a12050484")-1)</f>
        <v>12050484</v>
      </c>
      <c r="C55" s="10" t="s">
        <v>201</v>
      </c>
      <c r="D55" s="11">
        <v>34267</v>
      </c>
      <c r="E55" s="10" t="s">
        <v>158</v>
      </c>
      <c r="F55" s="10" t="s">
        <v>2</v>
      </c>
      <c r="G55" s="6"/>
    </row>
    <row r="56" spans="1:7" s="7" customFormat="1" ht="19.5" customHeight="1">
      <c r="A56" s="8">
        <v>51</v>
      </c>
      <c r="B56" s="9" t="str">
        <f>RIGHT("a12050557",LEN("a12050557")-1)</f>
        <v>12050557</v>
      </c>
      <c r="C56" s="10" t="s">
        <v>202</v>
      </c>
      <c r="D56" s="11">
        <v>34436</v>
      </c>
      <c r="E56" s="10" t="s">
        <v>158</v>
      </c>
      <c r="F56" s="10" t="s">
        <v>2</v>
      </c>
      <c r="G56" s="6"/>
    </row>
    <row r="57" spans="1:7" s="7" customFormat="1" ht="19.5" customHeight="1">
      <c r="A57" s="8">
        <v>52</v>
      </c>
      <c r="B57" s="9" t="str">
        <f>RIGHT("a12050531",LEN("a12050531")-1)</f>
        <v>12050531</v>
      </c>
      <c r="C57" s="10" t="s">
        <v>21</v>
      </c>
      <c r="D57" s="11">
        <v>34548</v>
      </c>
      <c r="E57" s="10" t="s">
        <v>158</v>
      </c>
      <c r="F57" s="10" t="s">
        <v>2</v>
      </c>
      <c r="G57" s="6"/>
    </row>
    <row r="58" spans="1:7" s="7" customFormat="1" ht="19.5" customHeight="1">
      <c r="A58" s="8">
        <v>53</v>
      </c>
      <c r="B58" s="9" t="str">
        <f>RIGHT("a12050544",LEN("a12050544")-1)</f>
        <v>12050544</v>
      </c>
      <c r="C58" s="10" t="s">
        <v>203</v>
      </c>
      <c r="D58" s="11">
        <v>34460</v>
      </c>
      <c r="E58" s="10" t="s">
        <v>158</v>
      </c>
      <c r="F58" s="10" t="s">
        <v>2</v>
      </c>
      <c r="G58" s="6"/>
    </row>
    <row r="59" spans="1:7" s="7" customFormat="1" ht="19.5" customHeight="1">
      <c r="A59" s="8">
        <v>54</v>
      </c>
      <c r="B59" s="9" t="str">
        <f>RIGHT("a12050655",LEN("a12050655")-1)</f>
        <v>12050655</v>
      </c>
      <c r="C59" s="10" t="s">
        <v>204</v>
      </c>
      <c r="D59" s="11">
        <v>34389</v>
      </c>
      <c r="E59" s="10" t="s">
        <v>158</v>
      </c>
      <c r="F59" s="10" t="s">
        <v>2</v>
      </c>
      <c r="G59" s="6"/>
    </row>
    <row r="60" spans="1:7" s="7" customFormat="1" ht="19.5" customHeight="1">
      <c r="A60" s="8">
        <v>55</v>
      </c>
      <c r="B60" s="9" t="str">
        <f>RIGHT("a12050542",LEN("a12050542")-1)</f>
        <v>12050542</v>
      </c>
      <c r="C60" s="10" t="s">
        <v>205</v>
      </c>
      <c r="D60" s="11">
        <v>34275</v>
      </c>
      <c r="E60" s="10" t="s">
        <v>158</v>
      </c>
      <c r="F60" s="10" t="s">
        <v>2</v>
      </c>
      <c r="G60" s="6"/>
    </row>
    <row r="61" spans="1:7" s="7" customFormat="1" ht="19.5" customHeight="1">
      <c r="A61" s="8">
        <v>56</v>
      </c>
      <c r="B61" s="9" t="str">
        <f>RIGHT("a12050072",LEN("a12050072")-1)</f>
        <v>12050072</v>
      </c>
      <c r="C61" s="10" t="s">
        <v>39</v>
      </c>
      <c r="D61" s="11">
        <v>34587</v>
      </c>
      <c r="E61" s="10" t="s">
        <v>158</v>
      </c>
      <c r="F61" s="10" t="s">
        <v>2</v>
      </c>
      <c r="G61" s="6"/>
    </row>
    <row r="62" spans="1:7" s="7" customFormat="1" ht="19.5" customHeight="1">
      <c r="A62" s="8">
        <v>57</v>
      </c>
      <c r="B62" s="9" t="str">
        <f>RIGHT("a120505626",LEN("a120505626")-1)</f>
        <v>120505626</v>
      </c>
      <c r="C62" s="10" t="s">
        <v>206</v>
      </c>
      <c r="D62" s="11">
        <v>34191</v>
      </c>
      <c r="E62" s="10" t="s">
        <v>158</v>
      </c>
      <c r="F62" s="10" t="s">
        <v>2</v>
      </c>
      <c r="G62" s="6"/>
    </row>
    <row r="63" spans="1:7" s="7" customFormat="1" ht="19.5" customHeight="1">
      <c r="A63" s="8">
        <v>58</v>
      </c>
      <c r="B63" s="9" t="str">
        <f>RIGHT("a12050495",LEN("a12050495")-1)</f>
        <v>12050495</v>
      </c>
      <c r="C63" s="10" t="s">
        <v>207</v>
      </c>
      <c r="D63" s="11">
        <v>34155</v>
      </c>
      <c r="E63" s="10" t="s">
        <v>158</v>
      </c>
      <c r="F63" s="10" t="s">
        <v>2</v>
      </c>
      <c r="G63" s="6"/>
    </row>
    <row r="64" spans="1:7" s="7" customFormat="1" ht="19.5" customHeight="1">
      <c r="A64" s="8">
        <v>59</v>
      </c>
      <c r="B64" s="9" t="str">
        <f>RIGHT("a12050646",LEN("a12050646")-1)</f>
        <v>12050646</v>
      </c>
      <c r="C64" s="10" t="s">
        <v>208</v>
      </c>
      <c r="D64" s="11">
        <v>34584</v>
      </c>
      <c r="E64" s="10" t="s">
        <v>158</v>
      </c>
      <c r="F64" s="10" t="s">
        <v>2</v>
      </c>
      <c r="G64" s="6"/>
    </row>
    <row r="65" spans="1:7" s="7" customFormat="1" ht="19.5" customHeight="1">
      <c r="A65" s="8">
        <v>60</v>
      </c>
      <c r="B65" s="9" t="str">
        <f>RIGHT("a12050540",LEN("a12050540")-1)</f>
        <v>12050540</v>
      </c>
      <c r="C65" s="10" t="s">
        <v>209</v>
      </c>
      <c r="D65" s="11">
        <v>34157</v>
      </c>
      <c r="E65" s="10" t="s">
        <v>158</v>
      </c>
      <c r="F65" s="10" t="s">
        <v>2</v>
      </c>
      <c r="G65" s="6"/>
    </row>
    <row r="66" spans="1:7" s="7" customFormat="1" ht="19.5" customHeight="1">
      <c r="A66" s="8">
        <v>61</v>
      </c>
      <c r="B66" s="9" t="str">
        <f>RIGHT("a12050662",LEN("a12050662")-1)</f>
        <v>12050662</v>
      </c>
      <c r="C66" s="10" t="s">
        <v>210</v>
      </c>
      <c r="D66" s="11">
        <v>34209</v>
      </c>
      <c r="E66" s="10" t="s">
        <v>158</v>
      </c>
      <c r="F66" s="10" t="s">
        <v>2</v>
      </c>
      <c r="G66" s="6"/>
    </row>
    <row r="67" spans="1:7" s="7" customFormat="1" ht="19.5" customHeight="1">
      <c r="A67" s="8">
        <v>62</v>
      </c>
      <c r="B67" s="9" t="str">
        <f>RIGHT("a12050299",LEN("a12050299")-1)</f>
        <v>12050299</v>
      </c>
      <c r="C67" s="10" t="s">
        <v>88</v>
      </c>
      <c r="D67" s="11">
        <v>34524</v>
      </c>
      <c r="E67" s="10" t="s">
        <v>158</v>
      </c>
      <c r="F67" s="10" t="s">
        <v>2</v>
      </c>
      <c r="G67" s="6"/>
    </row>
    <row r="68" spans="1:7" s="7" customFormat="1" ht="19.5" customHeight="1">
      <c r="A68" s="8">
        <v>63</v>
      </c>
      <c r="B68" s="9" t="str">
        <f>RIGHT("a12050547",LEN("a12050547")-1)</f>
        <v>12050547</v>
      </c>
      <c r="C68" s="10" t="s">
        <v>211</v>
      </c>
      <c r="D68" s="11">
        <v>34521</v>
      </c>
      <c r="E68" s="10" t="s">
        <v>158</v>
      </c>
      <c r="F68" s="10" t="s">
        <v>2</v>
      </c>
      <c r="G68" s="6"/>
    </row>
    <row r="69" spans="1:7" s="7" customFormat="1" ht="19.5" customHeight="1">
      <c r="A69" s="8">
        <v>64</v>
      </c>
      <c r="B69" s="9" t="str">
        <f>RIGHT("a12050588",LEN("a12050588")-1)</f>
        <v>12050588</v>
      </c>
      <c r="C69" s="10" t="s">
        <v>212</v>
      </c>
      <c r="D69" s="11">
        <v>34444</v>
      </c>
      <c r="E69" s="10" t="s">
        <v>158</v>
      </c>
      <c r="F69" s="10" t="s">
        <v>2</v>
      </c>
      <c r="G69" s="6"/>
    </row>
    <row r="70" spans="1:7" s="7" customFormat="1" ht="19.5" customHeight="1">
      <c r="A70" s="8">
        <v>65</v>
      </c>
      <c r="B70" s="9" t="str">
        <f>RIGHT("a12050660",LEN("a12050660")-1)</f>
        <v>12050660</v>
      </c>
      <c r="C70" s="10" t="s">
        <v>213</v>
      </c>
      <c r="D70" s="11">
        <v>34046</v>
      </c>
      <c r="E70" s="10" t="s">
        <v>158</v>
      </c>
      <c r="F70" s="10" t="s">
        <v>2</v>
      </c>
      <c r="G70" s="6"/>
    </row>
    <row r="71" spans="1:7" s="7" customFormat="1" ht="19.5" customHeight="1">
      <c r="A71" s="8">
        <v>66</v>
      </c>
      <c r="B71" s="9" t="str">
        <f>RIGHT("a12050555",LEN("a12050555")-1)</f>
        <v>12050555</v>
      </c>
      <c r="C71" s="10" t="s">
        <v>214</v>
      </c>
      <c r="D71" s="11">
        <v>34491</v>
      </c>
      <c r="E71" s="10" t="s">
        <v>158</v>
      </c>
      <c r="F71" s="10" t="s">
        <v>2</v>
      </c>
      <c r="G71" s="6"/>
    </row>
    <row r="72" spans="1:7" s="7" customFormat="1" ht="19.5" customHeight="1">
      <c r="A72" s="8">
        <v>67</v>
      </c>
      <c r="B72" s="9" t="str">
        <f>RIGHT("a12050587",LEN("a12050587")-1)</f>
        <v>12050587</v>
      </c>
      <c r="C72" s="10" t="s">
        <v>28</v>
      </c>
      <c r="D72" s="11">
        <v>34623</v>
      </c>
      <c r="E72" s="10" t="s">
        <v>158</v>
      </c>
      <c r="F72" s="10" t="s">
        <v>2</v>
      </c>
      <c r="G72" s="6"/>
    </row>
    <row r="73" spans="1:7" s="7" customFormat="1" ht="19.5" customHeight="1">
      <c r="A73" s="8">
        <v>68</v>
      </c>
      <c r="B73" s="9" t="str">
        <f>RIGHT("a12050455",LEN("a12050455")-1)</f>
        <v>12050455</v>
      </c>
      <c r="C73" s="10" t="s">
        <v>215</v>
      </c>
      <c r="D73" s="11">
        <v>34083</v>
      </c>
      <c r="E73" s="10" t="s">
        <v>158</v>
      </c>
      <c r="F73" s="10" t="s">
        <v>2</v>
      </c>
      <c r="G73" s="6"/>
    </row>
    <row r="74" spans="1:7" s="7" customFormat="1" ht="19.5" customHeight="1">
      <c r="A74" s="8">
        <v>69</v>
      </c>
      <c r="B74" s="9" t="str">
        <f>RIGHT("a12050658",LEN("a12050658")-1)</f>
        <v>12050658</v>
      </c>
      <c r="C74" s="10" t="s">
        <v>216</v>
      </c>
      <c r="D74" s="11">
        <v>34551</v>
      </c>
      <c r="E74" s="10" t="s">
        <v>158</v>
      </c>
      <c r="F74" s="10" t="s">
        <v>3</v>
      </c>
      <c r="G74" s="6"/>
    </row>
    <row r="75" spans="1:7" s="7" customFormat="1" ht="19.5" customHeight="1">
      <c r="A75" s="8">
        <v>70</v>
      </c>
      <c r="B75" s="9" t="str">
        <f>RIGHT("a12050643",LEN("a12050643")-1)</f>
        <v>12050643</v>
      </c>
      <c r="C75" s="10" t="s">
        <v>217</v>
      </c>
      <c r="D75" s="11">
        <v>34559</v>
      </c>
      <c r="E75" s="10" t="s">
        <v>158</v>
      </c>
      <c r="F75" s="10" t="s">
        <v>3</v>
      </c>
      <c r="G75" s="6"/>
    </row>
    <row r="76" spans="1:7" s="7" customFormat="1" ht="19.5" customHeight="1">
      <c r="A76" s="8">
        <v>71</v>
      </c>
      <c r="B76" s="9" t="str">
        <f>RIGHT("a12050647",LEN("a12050647")-1)</f>
        <v>12050647</v>
      </c>
      <c r="C76" s="10" t="s">
        <v>218</v>
      </c>
      <c r="D76" s="11">
        <v>34201</v>
      </c>
      <c r="E76" s="10" t="s">
        <v>158</v>
      </c>
      <c r="F76" s="10" t="s">
        <v>3</v>
      </c>
      <c r="G76" s="6"/>
    </row>
    <row r="77" spans="1:7" s="7" customFormat="1" ht="19.5" customHeight="1">
      <c r="A77" s="8">
        <v>72</v>
      </c>
      <c r="B77" s="9" t="str">
        <f>RIGHT("a12050552",LEN("a12050552")-1)</f>
        <v>12050552</v>
      </c>
      <c r="C77" s="10" t="s">
        <v>219</v>
      </c>
      <c r="D77" s="11">
        <v>34659</v>
      </c>
      <c r="E77" s="10" t="s">
        <v>158</v>
      </c>
      <c r="F77" s="10" t="s">
        <v>3</v>
      </c>
      <c r="G77" s="6"/>
    </row>
    <row r="78" spans="1:7" s="7" customFormat="1" ht="19.5" customHeight="1">
      <c r="A78" s="8">
        <v>73</v>
      </c>
      <c r="B78" s="9" t="str">
        <f>RIGHT("a12050319",LEN("a12050319")-1)</f>
        <v>12050319</v>
      </c>
      <c r="C78" s="10" t="s">
        <v>220</v>
      </c>
      <c r="D78" s="11">
        <v>34648</v>
      </c>
      <c r="E78" s="10" t="s">
        <v>158</v>
      </c>
      <c r="F78" s="10" t="s">
        <v>3</v>
      </c>
      <c r="G78" s="6"/>
    </row>
    <row r="79" spans="1:7" s="7" customFormat="1" ht="19.5" customHeight="1">
      <c r="A79" s="8">
        <v>74</v>
      </c>
      <c r="B79" s="9" t="str">
        <f>RIGHT("a12050541",LEN("a12050541")-1)</f>
        <v>12050541</v>
      </c>
      <c r="C79" s="10" t="s">
        <v>221</v>
      </c>
      <c r="D79" s="11">
        <v>34590</v>
      </c>
      <c r="E79" s="10" t="s">
        <v>158</v>
      </c>
      <c r="F79" s="10" t="s">
        <v>3</v>
      </c>
      <c r="G79" s="6"/>
    </row>
    <row r="80" spans="1:7" s="7" customFormat="1" ht="19.5" customHeight="1">
      <c r="A80" s="8">
        <v>75</v>
      </c>
      <c r="B80" s="9" t="str">
        <f>RIGHT("a12050321",LEN("a12050321")-1)</f>
        <v>12050321</v>
      </c>
      <c r="C80" s="10" t="s">
        <v>222</v>
      </c>
      <c r="D80" s="11">
        <v>34533</v>
      </c>
      <c r="E80" s="10" t="s">
        <v>158</v>
      </c>
      <c r="F80" s="10" t="s">
        <v>3</v>
      </c>
      <c r="G80" s="6"/>
    </row>
    <row r="81" spans="1:7" s="7" customFormat="1" ht="19.5" customHeight="1">
      <c r="A81" s="8">
        <v>76</v>
      </c>
      <c r="B81" s="9" t="str">
        <f>RIGHT("a12050654",LEN("a12050654")-1)</f>
        <v>12050654</v>
      </c>
      <c r="C81" s="10" t="s">
        <v>223</v>
      </c>
      <c r="D81" s="11">
        <v>34412</v>
      </c>
      <c r="E81" s="10" t="s">
        <v>158</v>
      </c>
      <c r="F81" s="10" t="s">
        <v>3</v>
      </c>
      <c r="G81" s="6"/>
    </row>
    <row r="82" spans="1:7" s="7" customFormat="1" ht="19.5" customHeight="1">
      <c r="A82" s="8">
        <v>77</v>
      </c>
      <c r="B82" s="9" t="str">
        <f>RIGHT("a12050208",LEN("a12050208")-1)</f>
        <v>12050208</v>
      </c>
      <c r="C82" s="10" t="s">
        <v>224</v>
      </c>
      <c r="D82" s="11">
        <v>34359</v>
      </c>
      <c r="E82" s="10" t="s">
        <v>158</v>
      </c>
      <c r="F82" s="10" t="s">
        <v>3</v>
      </c>
      <c r="G82" s="6"/>
    </row>
    <row r="83" spans="1:7" s="7" customFormat="1" ht="19.5" customHeight="1">
      <c r="A83" s="8">
        <v>78</v>
      </c>
      <c r="B83" s="9" t="str">
        <f>RIGHT("a12050556",LEN("a12050556")-1)</f>
        <v>12050556</v>
      </c>
      <c r="C83" s="10" t="s">
        <v>225</v>
      </c>
      <c r="D83" s="11">
        <v>34444</v>
      </c>
      <c r="E83" s="10" t="s">
        <v>158</v>
      </c>
      <c r="F83" s="10" t="s">
        <v>3</v>
      </c>
      <c r="G83" s="6"/>
    </row>
    <row r="84" spans="1:7" s="7" customFormat="1" ht="19.5" customHeight="1">
      <c r="A84" s="8">
        <v>79</v>
      </c>
      <c r="B84" s="9" t="str">
        <f>RIGHT("a12050648",LEN("a12050648")-1)</f>
        <v>12050648</v>
      </c>
      <c r="C84" s="10" t="s">
        <v>226</v>
      </c>
      <c r="D84" s="11">
        <v>34400</v>
      </c>
      <c r="E84" s="10" t="s">
        <v>158</v>
      </c>
      <c r="F84" s="10" t="s">
        <v>3</v>
      </c>
      <c r="G84" s="6"/>
    </row>
    <row r="85" spans="1:7" s="7" customFormat="1" ht="19.5" customHeight="1">
      <c r="A85" s="8">
        <v>80</v>
      </c>
      <c r="B85" s="9" t="str">
        <f>RIGHT("a12050665",LEN("a12050665")-1)</f>
        <v>12050665</v>
      </c>
      <c r="C85" s="10" t="s">
        <v>227</v>
      </c>
      <c r="D85" s="11">
        <v>34363</v>
      </c>
      <c r="E85" s="10" t="s">
        <v>158</v>
      </c>
      <c r="F85" s="10" t="s">
        <v>3</v>
      </c>
      <c r="G85" s="6"/>
    </row>
    <row r="86" spans="1:7" s="7" customFormat="1" ht="19.5" customHeight="1">
      <c r="A86" s="8">
        <v>81</v>
      </c>
      <c r="B86" s="9" t="str">
        <f>RIGHT("a12050633",LEN("a12050633")-1)</f>
        <v>12050633</v>
      </c>
      <c r="C86" s="10" t="s">
        <v>228</v>
      </c>
      <c r="D86" s="11">
        <v>34497</v>
      </c>
      <c r="E86" s="10" t="s">
        <v>158</v>
      </c>
      <c r="F86" s="10" t="s">
        <v>3</v>
      </c>
      <c r="G86" s="6"/>
    </row>
    <row r="87" spans="1:7" s="7" customFormat="1" ht="19.5" customHeight="1">
      <c r="A87" s="8">
        <v>82</v>
      </c>
      <c r="B87" s="9" t="str">
        <f>RIGHT("a12050524",LEN("a12050524")-1)</f>
        <v>12050524</v>
      </c>
      <c r="C87" s="10" t="s">
        <v>229</v>
      </c>
      <c r="D87" s="11">
        <v>34537</v>
      </c>
      <c r="E87" s="10" t="s">
        <v>158</v>
      </c>
      <c r="F87" s="10" t="s">
        <v>3</v>
      </c>
      <c r="G87" s="6"/>
    </row>
    <row r="88" spans="1:7" s="7" customFormat="1" ht="19.5" customHeight="1">
      <c r="A88" s="8">
        <v>83</v>
      </c>
      <c r="B88" s="9" t="str">
        <f>RIGHT("a12050651",LEN("a12050651")-1)</f>
        <v>12050651</v>
      </c>
      <c r="C88" s="10" t="s">
        <v>230</v>
      </c>
      <c r="D88" s="11">
        <v>34582</v>
      </c>
      <c r="E88" s="10" t="s">
        <v>158</v>
      </c>
      <c r="F88" s="10" t="s">
        <v>3</v>
      </c>
      <c r="G88" s="6"/>
    </row>
    <row r="89" spans="1:7" s="7" customFormat="1" ht="19.5" customHeight="1">
      <c r="A89" s="8">
        <v>84</v>
      </c>
      <c r="B89" s="9" t="str">
        <f>RIGHT("a12050533",LEN("a12050533")-1)</f>
        <v>12050533</v>
      </c>
      <c r="C89" s="10" t="s">
        <v>231</v>
      </c>
      <c r="D89" s="11">
        <v>32779</v>
      </c>
      <c r="E89" s="10" t="s">
        <v>158</v>
      </c>
      <c r="F89" s="10" t="s">
        <v>3</v>
      </c>
      <c r="G89" s="6"/>
    </row>
    <row r="90" spans="1:7" s="7" customFormat="1" ht="19.5" customHeight="1">
      <c r="A90" s="8">
        <v>85</v>
      </c>
      <c r="B90" s="9" t="str">
        <f>RIGHT("a12050209",LEN("a12050209")-1)</f>
        <v>12050209</v>
      </c>
      <c r="C90" s="10" t="s">
        <v>232</v>
      </c>
      <c r="D90" s="11">
        <v>34596</v>
      </c>
      <c r="E90" s="10" t="s">
        <v>158</v>
      </c>
      <c r="F90" s="10" t="s">
        <v>3</v>
      </c>
      <c r="G90" s="6"/>
    </row>
    <row r="91" spans="1:7" s="7" customFormat="1" ht="19.5" customHeight="1">
      <c r="A91" s="8">
        <v>86</v>
      </c>
      <c r="B91" s="9" t="str">
        <f>RIGHT("a12050644",LEN("a12050644")-1)</f>
        <v>12050644</v>
      </c>
      <c r="C91" s="10" t="s">
        <v>233</v>
      </c>
      <c r="D91" s="11">
        <v>34678</v>
      </c>
      <c r="E91" s="10" t="s">
        <v>158</v>
      </c>
      <c r="F91" s="10" t="s">
        <v>3</v>
      </c>
      <c r="G91" s="6"/>
    </row>
    <row r="92" spans="1:7" s="7" customFormat="1" ht="19.5" customHeight="1">
      <c r="A92" s="8">
        <v>87</v>
      </c>
      <c r="B92" s="9" t="str">
        <f>RIGHT("a12050128",LEN("a12050128")-1)</f>
        <v>12050128</v>
      </c>
      <c r="C92" s="10" t="s">
        <v>234</v>
      </c>
      <c r="D92" s="11">
        <v>34595</v>
      </c>
      <c r="E92" s="10" t="s">
        <v>158</v>
      </c>
      <c r="F92" s="10" t="s">
        <v>3</v>
      </c>
      <c r="G92" s="6"/>
    </row>
    <row r="93" spans="1:7" s="7" customFormat="1" ht="19.5" customHeight="1">
      <c r="A93" s="8">
        <v>88</v>
      </c>
      <c r="B93" s="9" t="str">
        <f>RIGHT("a12050550",LEN("a12050550")-1)</f>
        <v>12050550</v>
      </c>
      <c r="C93" s="10" t="s">
        <v>235</v>
      </c>
      <c r="D93" s="11">
        <v>34536</v>
      </c>
      <c r="E93" s="10" t="s">
        <v>158</v>
      </c>
      <c r="F93" s="10" t="s">
        <v>3</v>
      </c>
      <c r="G93" s="6"/>
    </row>
    <row r="94" spans="1:7" s="7" customFormat="1" ht="19.5" customHeight="1">
      <c r="A94" s="8">
        <v>89</v>
      </c>
      <c r="B94" s="9" t="str">
        <f>RIGHT("a12050640",LEN("a12050640")-1)</f>
        <v>12050640</v>
      </c>
      <c r="C94" s="10" t="s">
        <v>236</v>
      </c>
      <c r="D94" s="11">
        <v>34637</v>
      </c>
      <c r="E94" s="10" t="s">
        <v>158</v>
      </c>
      <c r="F94" s="10" t="s">
        <v>3</v>
      </c>
      <c r="G94" s="6"/>
    </row>
    <row r="95" spans="1:7" s="7" customFormat="1" ht="19.5" customHeight="1">
      <c r="A95" s="8">
        <v>90</v>
      </c>
      <c r="B95" s="9" t="str">
        <f>RIGHT("a12050137",LEN("a12050137")-1)</f>
        <v>12050137</v>
      </c>
      <c r="C95" s="10" t="s">
        <v>237</v>
      </c>
      <c r="D95" s="11">
        <v>34639</v>
      </c>
      <c r="E95" s="10" t="s">
        <v>158</v>
      </c>
      <c r="F95" s="10" t="s">
        <v>3</v>
      </c>
      <c r="G95" s="6"/>
    </row>
    <row r="96" spans="1:7" s="7" customFormat="1" ht="19.5" customHeight="1">
      <c r="A96" s="8">
        <v>91</v>
      </c>
      <c r="B96" s="9" t="str">
        <f>RIGHT("a12050553",LEN("a12050553")-1)</f>
        <v>12050553</v>
      </c>
      <c r="C96" s="10" t="s">
        <v>238</v>
      </c>
      <c r="D96" s="11">
        <v>34623</v>
      </c>
      <c r="E96" s="10" t="s">
        <v>158</v>
      </c>
      <c r="F96" s="10" t="s">
        <v>3</v>
      </c>
      <c r="G96" s="6"/>
    </row>
  </sheetData>
  <mergeCells count="4">
    <mergeCell ref="A3:G3"/>
    <mergeCell ref="A1:C1"/>
    <mergeCell ref="A2:C2"/>
    <mergeCell ref="A4:G4"/>
  </mergeCells>
  <printOptions/>
  <pageMargins left="0.25" right="0.25" top="0.28" bottom="0.32" header="0.18" footer="0.28"/>
  <pageSetup horizontalDpi="600" verticalDpi="600" orientation="portrait" scale="99" r:id="rId2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I54"/>
  <sheetViews>
    <sheetView showGridLines="0" workbookViewId="0" topLeftCell="A1">
      <selection activeCell="A4" sqref="A4:G4"/>
    </sheetView>
  </sheetViews>
  <sheetFormatPr defaultColWidth="9.140625" defaultRowHeight="12.75"/>
  <cols>
    <col min="1" max="1" width="5.00390625" style="1" customWidth="1"/>
    <col min="2" max="2" width="10.57421875" style="1" customWidth="1"/>
    <col min="3" max="3" width="21.8515625" style="2" customWidth="1"/>
    <col min="4" max="4" width="10.421875" style="1" customWidth="1"/>
    <col min="5" max="5" width="20.00390625" style="1" customWidth="1"/>
    <col min="6" max="6" width="26.421875" style="1" customWidth="1"/>
    <col min="7" max="7" width="9.8515625" style="1" customWidth="1"/>
    <col min="8" max="16384" width="9.140625" style="3" customWidth="1"/>
  </cols>
  <sheetData>
    <row r="1" spans="1:9" ht="15.75">
      <c r="A1" s="22" t="s">
        <v>36</v>
      </c>
      <c r="B1" s="22"/>
      <c r="C1" s="22"/>
      <c r="H1" s="1"/>
      <c r="I1" s="1"/>
    </row>
    <row r="2" spans="1:9" ht="15.75">
      <c r="A2" s="23" t="s">
        <v>37</v>
      </c>
      <c r="B2" s="23"/>
      <c r="C2" s="23"/>
      <c r="H2" s="1"/>
      <c r="I2" s="1"/>
    </row>
    <row r="3" spans="1:7" ht="18.75" customHeight="1">
      <c r="A3" s="21" t="s">
        <v>18</v>
      </c>
      <c r="B3" s="21"/>
      <c r="C3" s="21"/>
      <c r="D3" s="21"/>
      <c r="E3" s="21"/>
      <c r="F3" s="21"/>
      <c r="G3" s="21"/>
    </row>
    <row r="4" spans="1:7" ht="18.75" customHeight="1">
      <c r="A4" s="24" t="s">
        <v>12</v>
      </c>
      <c r="B4" s="24"/>
      <c r="C4" s="24"/>
      <c r="D4" s="24"/>
      <c r="E4" s="24"/>
      <c r="F4" s="24"/>
      <c r="G4" s="24"/>
    </row>
    <row r="5" spans="1:7" s="5" customFormat="1" ht="33" customHeight="1">
      <c r="A5" s="12" t="s">
        <v>29</v>
      </c>
      <c r="B5" s="12" t="s">
        <v>32</v>
      </c>
      <c r="C5" s="12" t="s">
        <v>33</v>
      </c>
      <c r="D5" s="12" t="s">
        <v>34</v>
      </c>
      <c r="E5" s="12" t="s">
        <v>35</v>
      </c>
      <c r="F5" s="12" t="s">
        <v>30</v>
      </c>
      <c r="G5" s="12" t="s">
        <v>31</v>
      </c>
    </row>
    <row r="6" spans="1:7" s="7" customFormat="1" ht="19.5" customHeight="1">
      <c r="A6" s="8">
        <v>1</v>
      </c>
      <c r="B6" s="9" t="str">
        <f>RIGHT("a12050002",LEN("a12050002")-1)</f>
        <v>12050002</v>
      </c>
      <c r="C6" s="10" t="s">
        <v>239</v>
      </c>
      <c r="D6" s="11">
        <v>34608</v>
      </c>
      <c r="E6" s="10" t="s">
        <v>240</v>
      </c>
      <c r="F6" s="10" t="s">
        <v>4</v>
      </c>
      <c r="G6" s="6"/>
    </row>
    <row r="7" spans="1:7" s="7" customFormat="1" ht="19.5" customHeight="1">
      <c r="A7" s="8">
        <v>2</v>
      </c>
      <c r="B7" s="9" t="str">
        <f>RIGHT("a12050003",LEN("a12050003")-1)</f>
        <v>12050003</v>
      </c>
      <c r="C7" s="10" t="s">
        <v>241</v>
      </c>
      <c r="D7" s="11">
        <v>34635</v>
      </c>
      <c r="E7" s="10" t="s">
        <v>240</v>
      </c>
      <c r="F7" s="10" t="s">
        <v>4</v>
      </c>
      <c r="G7" s="6"/>
    </row>
    <row r="8" spans="1:7" s="7" customFormat="1" ht="19.5" customHeight="1">
      <c r="A8" s="8">
        <v>3</v>
      </c>
      <c r="B8" s="9" t="str">
        <f>RIGHT("a12050004",LEN("a12050004")-1)</f>
        <v>12050004</v>
      </c>
      <c r="C8" s="10" t="s">
        <v>242</v>
      </c>
      <c r="D8" s="11">
        <v>34627</v>
      </c>
      <c r="E8" s="10" t="s">
        <v>240</v>
      </c>
      <c r="F8" s="10" t="s">
        <v>4</v>
      </c>
      <c r="G8" s="6"/>
    </row>
    <row r="9" spans="1:7" s="7" customFormat="1" ht="19.5" customHeight="1">
      <c r="A9" s="8">
        <v>4</v>
      </c>
      <c r="B9" s="9" t="str">
        <f>RIGHT("a12050006",LEN("a12050006")-1)</f>
        <v>12050006</v>
      </c>
      <c r="C9" s="10" t="s">
        <v>243</v>
      </c>
      <c r="D9" s="11">
        <v>34620</v>
      </c>
      <c r="E9" s="10" t="s">
        <v>240</v>
      </c>
      <c r="F9" s="10" t="s">
        <v>4</v>
      </c>
      <c r="G9" s="6"/>
    </row>
    <row r="10" spans="1:7" s="7" customFormat="1" ht="19.5" customHeight="1">
      <c r="A10" s="8">
        <v>5</v>
      </c>
      <c r="B10" s="9" t="str">
        <f>RIGHT("a12050008",LEN("a12050008")-1)</f>
        <v>12050008</v>
      </c>
      <c r="C10" s="10" t="s">
        <v>244</v>
      </c>
      <c r="D10" s="11">
        <v>34436</v>
      </c>
      <c r="E10" s="10" t="s">
        <v>240</v>
      </c>
      <c r="F10" s="10" t="s">
        <v>4</v>
      </c>
      <c r="G10" s="6"/>
    </row>
    <row r="11" spans="1:7" s="7" customFormat="1" ht="19.5" customHeight="1">
      <c r="A11" s="8">
        <v>6</v>
      </c>
      <c r="B11" s="9" t="str">
        <f>RIGHT("a12050259",LEN("a12050259")-1)</f>
        <v>12050259</v>
      </c>
      <c r="C11" s="10" t="s">
        <v>245</v>
      </c>
      <c r="D11" s="11">
        <v>34336</v>
      </c>
      <c r="E11" s="10" t="s">
        <v>240</v>
      </c>
      <c r="F11" s="10" t="s">
        <v>4</v>
      </c>
      <c r="G11" s="6"/>
    </row>
    <row r="12" spans="1:7" s="7" customFormat="1" ht="19.5" customHeight="1">
      <c r="A12" s="8">
        <v>7</v>
      </c>
      <c r="B12" s="9" t="str">
        <f>RIGHT("a12050486",LEN("a12050486")-1)</f>
        <v>12050486</v>
      </c>
      <c r="C12" s="10" t="s">
        <v>246</v>
      </c>
      <c r="D12" s="11">
        <v>34318</v>
      </c>
      <c r="E12" s="10" t="s">
        <v>240</v>
      </c>
      <c r="F12" s="10" t="s">
        <v>4</v>
      </c>
      <c r="G12" s="6"/>
    </row>
    <row r="13" spans="1:7" s="7" customFormat="1" ht="19.5" customHeight="1">
      <c r="A13" s="8">
        <v>8</v>
      </c>
      <c r="B13" s="9" t="str">
        <f>RIGHT("a12050260",LEN("a12050260")-1)</f>
        <v>12050260</v>
      </c>
      <c r="C13" s="10" t="s">
        <v>247</v>
      </c>
      <c r="D13" s="11">
        <v>34564</v>
      </c>
      <c r="E13" s="10" t="s">
        <v>240</v>
      </c>
      <c r="F13" s="10" t="s">
        <v>4</v>
      </c>
      <c r="G13" s="6"/>
    </row>
    <row r="14" spans="1:7" s="7" customFormat="1" ht="19.5" customHeight="1">
      <c r="A14" s="8">
        <v>9</v>
      </c>
      <c r="B14" s="9" t="str">
        <f>RIGHT("a12050024",LEN("a12050024")-1)</f>
        <v>12050024</v>
      </c>
      <c r="C14" s="10" t="s">
        <v>248</v>
      </c>
      <c r="D14" s="11">
        <v>34470</v>
      </c>
      <c r="E14" s="10" t="s">
        <v>240</v>
      </c>
      <c r="F14" s="10" t="s">
        <v>4</v>
      </c>
      <c r="G14" s="6"/>
    </row>
    <row r="15" spans="1:7" s="7" customFormat="1" ht="19.5" customHeight="1">
      <c r="A15" s="8">
        <v>10</v>
      </c>
      <c r="B15" s="9" t="str">
        <f>RIGHT("a12050026",LEN("a12050026")-1)</f>
        <v>12050026</v>
      </c>
      <c r="C15" s="10" t="s">
        <v>249</v>
      </c>
      <c r="D15" s="11">
        <v>34678</v>
      </c>
      <c r="E15" s="10" t="s">
        <v>240</v>
      </c>
      <c r="F15" s="10" t="s">
        <v>4</v>
      </c>
      <c r="G15" s="6"/>
    </row>
    <row r="16" spans="1:7" s="7" customFormat="1" ht="19.5" customHeight="1">
      <c r="A16" s="8">
        <v>11</v>
      </c>
      <c r="B16" s="9" t="str">
        <f>RIGHT("a12050027",LEN("a12050027")-1)</f>
        <v>12050027</v>
      </c>
      <c r="C16" s="10" t="s">
        <v>250</v>
      </c>
      <c r="D16" s="11">
        <v>34349</v>
      </c>
      <c r="E16" s="10" t="s">
        <v>240</v>
      </c>
      <c r="F16" s="10" t="s">
        <v>4</v>
      </c>
      <c r="G16" s="6"/>
    </row>
    <row r="17" spans="1:7" s="7" customFormat="1" ht="19.5" customHeight="1">
      <c r="A17" s="8">
        <v>12</v>
      </c>
      <c r="B17" s="9" t="str">
        <f>RIGHT("a12050029",LEN("a12050029")-1)</f>
        <v>12050029</v>
      </c>
      <c r="C17" s="10" t="s">
        <v>173</v>
      </c>
      <c r="D17" s="11">
        <v>34590</v>
      </c>
      <c r="E17" s="10" t="s">
        <v>240</v>
      </c>
      <c r="F17" s="10" t="s">
        <v>4</v>
      </c>
      <c r="G17" s="6"/>
    </row>
    <row r="18" spans="1:7" s="7" customFormat="1" ht="19.5" customHeight="1">
      <c r="A18" s="8">
        <v>13</v>
      </c>
      <c r="B18" s="9" t="str">
        <f>RIGHT("a12050043",LEN("a12050043")-1)</f>
        <v>12050043</v>
      </c>
      <c r="C18" s="10" t="s">
        <v>251</v>
      </c>
      <c r="D18" s="11">
        <v>34389</v>
      </c>
      <c r="E18" s="10" t="s">
        <v>240</v>
      </c>
      <c r="F18" s="10" t="s">
        <v>4</v>
      </c>
      <c r="G18" s="6"/>
    </row>
    <row r="19" spans="1:7" s="7" customFormat="1" ht="19.5" customHeight="1">
      <c r="A19" s="8">
        <v>14</v>
      </c>
      <c r="B19" s="9" t="str">
        <f>RIGHT("a12050045",LEN("a12050045")-1)</f>
        <v>12050045</v>
      </c>
      <c r="C19" s="10" t="s">
        <v>45</v>
      </c>
      <c r="D19" s="11">
        <v>34354</v>
      </c>
      <c r="E19" s="10" t="s">
        <v>240</v>
      </c>
      <c r="F19" s="10" t="s">
        <v>4</v>
      </c>
      <c r="G19" s="6"/>
    </row>
    <row r="20" spans="1:7" s="7" customFormat="1" ht="19.5" customHeight="1">
      <c r="A20" s="8">
        <v>15</v>
      </c>
      <c r="B20" s="9" t="str">
        <f>RIGHT("a12050269",LEN("a12050269")-1)</f>
        <v>12050269</v>
      </c>
      <c r="C20" s="10" t="s">
        <v>252</v>
      </c>
      <c r="D20" s="11">
        <v>34449</v>
      </c>
      <c r="E20" s="10" t="s">
        <v>240</v>
      </c>
      <c r="F20" s="10" t="s">
        <v>4</v>
      </c>
      <c r="G20" s="6"/>
    </row>
    <row r="21" spans="1:7" s="7" customFormat="1" ht="19.5" customHeight="1">
      <c r="A21" s="8">
        <v>16</v>
      </c>
      <c r="B21" s="9" t="str">
        <f>RIGHT("a12050273",LEN("a12050273")-1)</f>
        <v>12050273</v>
      </c>
      <c r="C21" s="10" t="s">
        <v>253</v>
      </c>
      <c r="D21" s="11">
        <v>34475</v>
      </c>
      <c r="E21" s="10" t="s">
        <v>240</v>
      </c>
      <c r="F21" s="10" t="s">
        <v>4</v>
      </c>
      <c r="G21" s="6"/>
    </row>
    <row r="22" spans="1:7" s="7" customFormat="1" ht="19.5" customHeight="1">
      <c r="A22" s="8">
        <v>17</v>
      </c>
      <c r="B22" s="9" t="str">
        <f>RIGHT("a12050058",LEN("a12050058")-1)</f>
        <v>12050058</v>
      </c>
      <c r="C22" s="10" t="s">
        <v>254</v>
      </c>
      <c r="D22" s="11">
        <v>34466</v>
      </c>
      <c r="E22" s="10" t="s">
        <v>240</v>
      </c>
      <c r="F22" s="10" t="s">
        <v>4</v>
      </c>
      <c r="G22" s="6"/>
    </row>
    <row r="23" spans="1:7" s="7" customFormat="1" ht="19.5" customHeight="1">
      <c r="A23" s="8">
        <v>18</v>
      </c>
      <c r="B23" s="9" t="str">
        <f>RIGHT("a12050585",LEN("a12050585")-1)</f>
        <v>12050585</v>
      </c>
      <c r="C23" s="10" t="s">
        <v>255</v>
      </c>
      <c r="D23" s="11">
        <v>33797</v>
      </c>
      <c r="E23" s="10" t="s">
        <v>240</v>
      </c>
      <c r="F23" s="10" t="s">
        <v>4</v>
      </c>
      <c r="G23" s="6"/>
    </row>
    <row r="24" spans="1:7" s="7" customFormat="1" ht="19.5" customHeight="1">
      <c r="A24" s="8">
        <v>19</v>
      </c>
      <c r="B24" s="9" t="str">
        <f>RIGHT("a12050285",LEN("a12050285")-1)</f>
        <v>12050285</v>
      </c>
      <c r="C24" s="10" t="s">
        <v>256</v>
      </c>
      <c r="D24" s="11">
        <v>34637</v>
      </c>
      <c r="E24" s="10" t="s">
        <v>240</v>
      </c>
      <c r="F24" s="10" t="s">
        <v>4</v>
      </c>
      <c r="G24" s="6"/>
    </row>
    <row r="25" spans="1:7" s="7" customFormat="1" ht="19.5" customHeight="1">
      <c r="A25" s="8">
        <v>20</v>
      </c>
      <c r="B25" s="9" t="str">
        <f>RIGHT("a12050477",LEN("a12050477")-1)</f>
        <v>12050477</v>
      </c>
      <c r="C25" s="10" t="s">
        <v>257</v>
      </c>
      <c r="D25" s="11">
        <v>34160</v>
      </c>
      <c r="E25" s="10" t="s">
        <v>240</v>
      </c>
      <c r="F25" s="10" t="s">
        <v>4</v>
      </c>
      <c r="G25" s="6"/>
    </row>
    <row r="26" spans="1:7" s="7" customFormat="1" ht="19.5" customHeight="1">
      <c r="A26" s="8">
        <v>21</v>
      </c>
      <c r="B26" s="9" t="str">
        <f>RIGHT("a12050062",LEN("a12050062")-1)</f>
        <v>12050062</v>
      </c>
      <c r="C26" s="10" t="s">
        <v>258</v>
      </c>
      <c r="D26" s="11">
        <v>34342</v>
      </c>
      <c r="E26" s="10" t="s">
        <v>240</v>
      </c>
      <c r="F26" s="10" t="s">
        <v>4</v>
      </c>
      <c r="G26" s="6"/>
    </row>
    <row r="27" spans="1:7" s="7" customFormat="1" ht="19.5" customHeight="1">
      <c r="A27" s="8">
        <v>22</v>
      </c>
      <c r="B27" s="9" t="str">
        <f>RIGHT("a12050292",LEN("a12050292")-1)</f>
        <v>12050292</v>
      </c>
      <c r="C27" s="10" t="s">
        <v>205</v>
      </c>
      <c r="D27" s="11">
        <v>34503</v>
      </c>
      <c r="E27" s="10" t="s">
        <v>240</v>
      </c>
      <c r="F27" s="10" t="s">
        <v>4</v>
      </c>
      <c r="G27" s="6"/>
    </row>
    <row r="28" spans="1:7" s="7" customFormat="1" ht="19.5" customHeight="1">
      <c r="A28" s="8">
        <v>23</v>
      </c>
      <c r="B28" s="9" t="str">
        <f>RIGHT("a12050071",LEN("a12050071")-1)</f>
        <v>12050071</v>
      </c>
      <c r="C28" s="10" t="s">
        <v>259</v>
      </c>
      <c r="D28" s="11">
        <v>34655</v>
      </c>
      <c r="E28" s="10" t="s">
        <v>240</v>
      </c>
      <c r="F28" s="10" t="s">
        <v>4</v>
      </c>
      <c r="G28" s="6"/>
    </row>
    <row r="29" spans="1:7" s="7" customFormat="1" ht="19.5" customHeight="1">
      <c r="A29" s="8">
        <v>24</v>
      </c>
      <c r="B29" s="9" t="str">
        <f>RIGHT("a12050171",LEN("a12050171")-1)</f>
        <v>12050171</v>
      </c>
      <c r="C29" s="10" t="s">
        <v>260</v>
      </c>
      <c r="D29" s="11">
        <v>34338</v>
      </c>
      <c r="E29" s="10" t="s">
        <v>240</v>
      </c>
      <c r="F29" s="10" t="s">
        <v>4</v>
      </c>
      <c r="G29" s="6"/>
    </row>
    <row r="30" spans="1:7" s="7" customFormat="1" ht="19.5" customHeight="1">
      <c r="A30" s="8">
        <v>25</v>
      </c>
      <c r="B30" s="9" t="str">
        <f>RIGHT("a12050297",LEN("a12050297")-1)</f>
        <v>12050297</v>
      </c>
      <c r="C30" s="10" t="s">
        <v>261</v>
      </c>
      <c r="D30" s="11">
        <v>34658</v>
      </c>
      <c r="E30" s="10" t="s">
        <v>240</v>
      </c>
      <c r="F30" s="10" t="s">
        <v>4</v>
      </c>
      <c r="G30" s="6"/>
    </row>
    <row r="31" spans="1:7" s="7" customFormat="1" ht="19.5" customHeight="1">
      <c r="A31" s="8">
        <v>26</v>
      </c>
      <c r="B31" s="9" t="str">
        <f>RIGHT("a12050173",LEN("a12050173")-1)</f>
        <v>12050173</v>
      </c>
      <c r="C31" s="10" t="s">
        <v>262</v>
      </c>
      <c r="D31" s="11">
        <v>34556</v>
      </c>
      <c r="E31" s="10" t="s">
        <v>240</v>
      </c>
      <c r="F31" s="10" t="s">
        <v>5</v>
      </c>
      <c r="G31" s="6"/>
    </row>
    <row r="32" spans="1:7" s="7" customFormat="1" ht="19.5" customHeight="1">
      <c r="A32" s="8">
        <v>27</v>
      </c>
      <c r="B32" s="9" t="str">
        <f>RIGHT("a12050076",LEN("a12050076")-1)</f>
        <v>12050076</v>
      </c>
      <c r="C32" s="10" t="s">
        <v>137</v>
      </c>
      <c r="D32" s="11">
        <v>34447</v>
      </c>
      <c r="E32" s="10" t="s">
        <v>240</v>
      </c>
      <c r="F32" s="10" t="s">
        <v>5</v>
      </c>
      <c r="G32" s="6"/>
    </row>
    <row r="33" spans="1:7" s="7" customFormat="1" ht="19.5" customHeight="1">
      <c r="A33" s="8">
        <v>28</v>
      </c>
      <c r="B33" s="9" t="str">
        <f>RIGHT("a12050221",LEN("a12050221")-1)</f>
        <v>12050221</v>
      </c>
      <c r="C33" s="10" t="s">
        <v>263</v>
      </c>
      <c r="D33" s="11">
        <v>34381</v>
      </c>
      <c r="E33" s="10" t="s">
        <v>240</v>
      </c>
      <c r="F33" s="10" t="s">
        <v>5</v>
      </c>
      <c r="G33" s="6"/>
    </row>
    <row r="34" spans="1:7" s="7" customFormat="1" ht="19.5" customHeight="1">
      <c r="A34" s="8">
        <v>29</v>
      </c>
      <c r="B34" s="9" t="str">
        <f>RIGHT("a12050088",LEN("a12050088")-1)</f>
        <v>12050088</v>
      </c>
      <c r="C34" s="10" t="s">
        <v>264</v>
      </c>
      <c r="D34" s="11">
        <v>34441</v>
      </c>
      <c r="E34" s="10" t="s">
        <v>240</v>
      </c>
      <c r="F34" s="10" t="s">
        <v>5</v>
      </c>
      <c r="G34" s="6"/>
    </row>
    <row r="35" spans="1:7" s="7" customFormat="1" ht="19.5" customHeight="1">
      <c r="A35" s="8">
        <v>30</v>
      </c>
      <c r="B35" s="9" t="str">
        <f>RIGHT("a12050089",LEN("a12050089")-1)</f>
        <v>12050089</v>
      </c>
      <c r="C35" s="10" t="s">
        <v>265</v>
      </c>
      <c r="D35" s="11">
        <v>34483</v>
      </c>
      <c r="E35" s="10" t="s">
        <v>240</v>
      </c>
      <c r="F35" s="10" t="s">
        <v>5</v>
      </c>
      <c r="G35" s="6"/>
    </row>
    <row r="36" spans="1:7" s="7" customFormat="1" ht="19.5" customHeight="1">
      <c r="A36" s="8">
        <v>31</v>
      </c>
      <c r="B36" s="9" t="str">
        <f>RIGHT("a12050676",LEN("a12050676")-1)</f>
        <v>12050676</v>
      </c>
      <c r="C36" s="10" t="s">
        <v>266</v>
      </c>
      <c r="D36" s="11">
        <v>34685</v>
      </c>
      <c r="E36" s="10" t="s">
        <v>240</v>
      </c>
      <c r="F36" s="10" t="s">
        <v>5</v>
      </c>
      <c r="G36" s="6"/>
    </row>
    <row r="37" spans="1:7" s="7" customFormat="1" ht="19.5" customHeight="1">
      <c r="A37" s="8">
        <v>32</v>
      </c>
      <c r="B37" s="9" t="str">
        <f>RIGHT("a12050206",LEN("a12050206")-1)</f>
        <v>12050206</v>
      </c>
      <c r="C37" s="10" t="s">
        <v>267</v>
      </c>
      <c r="D37" s="11">
        <v>34611</v>
      </c>
      <c r="E37" s="10" t="s">
        <v>240</v>
      </c>
      <c r="F37" s="10" t="s">
        <v>5</v>
      </c>
      <c r="G37" s="6"/>
    </row>
    <row r="38" spans="1:7" s="7" customFormat="1" ht="19.5" customHeight="1">
      <c r="A38" s="8">
        <v>33</v>
      </c>
      <c r="B38" s="9" t="str">
        <f>RIGHT("a12050487",LEN("a12050487")-1)</f>
        <v>12050487</v>
      </c>
      <c r="C38" s="10" t="s">
        <v>268</v>
      </c>
      <c r="D38" s="11">
        <v>34191</v>
      </c>
      <c r="E38" s="10" t="s">
        <v>240</v>
      </c>
      <c r="F38" s="10" t="s">
        <v>5</v>
      </c>
      <c r="G38" s="6"/>
    </row>
    <row r="39" spans="1:7" s="7" customFormat="1" ht="19.5" customHeight="1">
      <c r="A39" s="8">
        <v>34</v>
      </c>
      <c r="B39" s="9" t="str">
        <f>RIGHT("a12050675",LEN("a12050675")-1)</f>
        <v>12050675</v>
      </c>
      <c r="C39" s="10" t="s">
        <v>269</v>
      </c>
      <c r="D39" s="11">
        <v>34666</v>
      </c>
      <c r="E39" s="10" t="s">
        <v>240</v>
      </c>
      <c r="F39" s="10" t="s">
        <v>5</v>
      </c>
      <c r="G39" s="6"/>
    </row>
    <row r="40" spans="1:7" s="7" customFormat="1" ht="19.5" customHeight="1">
      <c r="A40" s="8">
        <v>35</v>
      </c>
      <c r="B40" s="9" t="str">
        <f>RIGHT("a12050091",LEN("a12050091")-1)</f>
        <v>12050091</v>
      </c>
      <c r="C40" s="10" t="s">
        <v>270</v>
      </c>
      <c r="D40" s="11">
        <v>34675</v>
      </c>
      <c r="E40" s="10" t="s">
        <v>240</v>
      </c>
      <c r="F40" s="10" t="s">
        <v>5</v>
      </c>
      <c r="G40" s="6"/>
    </row>
    <row r="41" spans="1:7" s="7" customFormat="1" ht="19.5" customHeight="1">
      <c r="A41" s="8">
        <v>36</v>
      </c>
      <c r="B41" s="9" t="str">
        <f>RIGHT("a12050178",LEN("a12050178")-1)</f>
        <v>12050178</v>
      </c>
      <c r="C41" s="10" t="s">
        <v>271</v>
      </c>
      <c r="D41" s="11">
        <v>34639</v>
      </c>
      <c r="E41" s="10" t="s">
        <v>240</v>
      </c>
      <c r="F41" s="10" t="s">
        <v>5</v>
      </c>
      <c r="G41" s="6"/>
    </row>
    <row r="42" spans="1:7" s="7" customFormat="1" ht="19.5" customHeight="1">
      <c r="A42" s="8">
        <v>37</v>
      </c>
      <c r="B42" s="9" t="str">
        <f>RIGHT("a12050314",LEN("a12050314")-1)</f>
        <v>12050314</v>
      </c>
      <c r="C42" s="10" t="s">
        <v>272</v>
      </c>
      <c r="D42" s="11">
        <v>34692</v>
      </c>
      <c r="E42" s="10" t="s">
        <v>240</v>
      </c>
      <c r="F42" s="10" t="s">
        <v>5</v>
      </c>
      <c r="G42" s="6"/>
    </row>
    <row r="43" spans="1:7" s="7" customFormat="1" ht="19.5" customHeight="1">
      <c r="A43" s="8">
        <v>38</v>
      </c>
      <c r="B43" s="9" t="str">
        <f>RIGHT("a12050097",LEN("a12050097")-1)</f>
        <v>12050097</v>
      </c>
      <c r="C43" s="10" t="s">
        <v>273</v>
      </c>
      <c r="D43" s="11">
        <v>34397</v>
      </c>
      <c r="E43" s="10" t="s">
        <v>240</v>
      </c>
      <c r="F43" s="10" t="s">
        <v>5</v>
      </c>
      <c r="G43" s="6"/>
    </row>
    <row r="44" spans="1:7" s="7" customFormat="1" ht="19.5" customHeight="1">
      <c r="A44" s="8">
        <v>39</v>
      </c>
      <c r="B44" s="9" t="str">
        <f>RIGHT("a12050100",LEN("a12050100")-1)</f>
        <v>12050100</v>
      </c>
      <c r="C44" s="10" t="s">
        <v>274</v>
      </c>
      <c r="D44" s="11">
        <v>34634</v>
      </c>
      <c r="E44" s="10" t="s">
        <v>240</v>
      </c>
      <c r="F44" s="10" t="s">
        <v>5</v>
      </c>
      <c r="G44" s="6"/>
    </row>
    <row r="45" spans="1:7" s="7" customFormat="1" ht="19.5" customHeight="1">
      <c r="A45" s="8">
        <v>40</v>
      </c>
      <c r="B45" s="9" t="str">
        <f>RIGHT("a12050473",LEN("a12050473")-1)</f>
        <v>12050473</v>
      </c>
      <c r="C45" s="10" t="s">
        <v>275</v>
      </c>
      <c r="D45" s="11">
        <v>34068</v>
      </c>
      <c r="E45" s="10" t="s">
        <v>240</v>
      </c>
      <c r="F45" s="10" t="s">
        <v>5</v>
      </c>
      <c r="G45" s="6"/>
    </row>
    <row r="46" spans="1:7" s="7" customFormat="1" ht="19.5" customHeight="1">
      <c r="A46" s="8">
        <v>41</v>
      </c>
      <c r="B46" s="9" t="str">
        <f>RIGHT("a12050110",LEN("a12050110")-1)</f>
        <v>12050110</v>
      </c>
      <c r="C46" s="10" t="s">
        <v>276</v>
      </c>
      <c r="D46" s="11">
        <v>34576</v>
      </c>
      <c r="E46" s="10" t="s">
        <v>240</v>
      </c>
      <c r="F46" s="10" t="s">
        <v>5</v>
      </c>
      <c r="G46" s="6"/>
    </row>
    <row r="47" spans="1:7" s="7" customFormat="1" ht="19.5" customHeight="1">
      <c r="A47" s="8">
        <v>42</v>
      </c>
      <c r="B47" s="9" t="str">
        <f>RIGHT("a12050111",LEN("a12050111")-1)</f>
        <v>12050111</v>
      </c>
      <c r="C47" s="10" t="s">
        <v>277</v>
      </c>
      <c r="D47" s="11">
        <v>34695</v>
      </c>
      <c r="E47" s="10" t="s">
        <v>240</v>
      </c>
      <c r="F47" s="10" t="s">
        <v>5</v>
      </c>
      <c r="G47" s="6"/>
    </row>
    <row r="48" spans="1:7" s="7" customFormat="1" ht="19.5" customHeight="1">
      <c r="A48" s="8">
        <v>43</v>
      </c>
      <c r="B48" s="9" t="str">
        <f>RIGHT("a12050187",LEN("a12050187")-1)</f>
        <v>12050187</v>
      </c>
      <c r="C48" s="10" t="s">
        <v>278</v>
      </c>
      <c r="D48" s="11">
        <v>34521</v>
      </c>
      <c r="E48" s="10" t="s">
        <v>240</v>
      </c>
      <c r="F48" s="10" t="s">
        <v>5</v>
      </c>
      <c r="G48" s="6"/>
    </row>
    <row r="49" spans="1:7" s="7" customFormat="1" ht="19.5" customHeight="1">
      <c r="A49" s="8">
        <v>44</v>
      </c>
      <c r="B49" s="9" t="str">
        <f>RIGHT("a12050673",LEN("a12050673")-1)</f>
        <v>12050673</v>
      </c>
      <c r="C49" s="10" t="s">
        <v>279</v>
      </c>
      <c r="D49" s="11">
        <v>34450</v>
      </c>
      <c r="E49" s="10" t="s">
        <v>240</v>
      </c>
      <c r="F49" s="10" t="s">
        <v>5</v>
      </c>
      <c r="G49" s="6"/>
    </row>
    <row r="50" spans="1:7" s="7" customFormat="1" ht="19.5" customHeight="1">
      <c r="A50" s="8">
        <v>45</v>
      </c>
      <c r="B50" s="9" t="str">
        <f>RIGHT("a12050120",LEN("a12050120")-1)</f>
        <v>12050120</v>
      </c>
      <c r="C50" s="10" t="s">
        <v>280</v>
      </c>
      <c r="D50" s="11">
        <v>34636</v>
      </c>
      <c r="E50" s="10" t="s">
        <v>240</v>
      </c>
      <c r="F50" s="10" t="s">
        <v>5</v>
      </c>
      <c r="G50" s="6"/>
    </row>
    <row r="51" spans="1:7" s="7" customFormat="1" ht="19.5" customHeight="1">
      <c r="A51" s="8">
        <v>46</v>
      </c>
      <c r="B51" s="9" t="str">
        <f>RIGHT("a12050211",LEN("a12050211")-1)</f>
        <v>12050211</v>
      </c>
      <c r="C51" s="10" t="s">
        <v>281</v>
      </c>
      <c r="D51" s="11">
        <v>34593</v>
      </c>
      <c r="E51" s="10" t="s">
        <v>240</v>
      </c>
      <c r="F51" s="10" t="s">
        <v>5</v>
      </c>
      <c r="G51" s="6"/>
    </row>
    <row r="52" spans="1:7" s="7" customFormat="1" ht="19.5" customHeight="1">
      <c r="A52" s="8">
        <v>47</v>
      </c>
      <c r="B52" s="9" t="str">
        <f>RIGHT("a12050124",LEN("a12050124")-1)</f>
        <v>12050124</v>
      </c>
      <c r="C52" s="10" t="s">
        <v>282</v>
      </c>
      <c r="D52" s="11">
        <v>34579</v>
      </c>
      <c r="E52" s="10" t="s">
        <v>240</v>
      </c>
      <c r="F52" s="10" t="s">
        <v>5</v>
      </c>
      <c r="G52" s="6"/>
    </row>
    <row r="53" spans="1:7" s="7" customFormat="1" ht="19.5" customHeight="1">
      <c r="A53" s="8">
        <v>48</v>
      </c>
      <c r="B53" s="9" t="str">
        <f>RIGHT("a12050677",LEN("a12050677")-1)</f>
        <v>12050677</v>
      </c>
      <c r="C53" s="10" t="s">
        <v>283</v>
      </c>
      <c r="D53" s="11">
        <v>34469</v>
      </c>
      <c r="E53" s="10" t="s">
        <v>240</v>
      </c>
      <c r="F53" s="10" t="s">
        <v>5</v>
      </c>
      <c r="G53" s="6"/>
    </row>
    <row r="54" spans="1:7" s="7" customFormat="1" ht="19.5" customHeight="1">
      <c r="A54" s="8">
        <v>49</v>
      </c>
      <c r="B54" s="9" t="str">
        <f>RIGHT("a12050133",LEN("a12050133")-1)</f>
        <v>12050133</v>
      </c>
      <c r="C54" s="10" t="s">
        <v>284</v>
      </c>
      <c r="D54" s="11">
        <v>34648</v>
      </c>
      <c r="E54" s="10" t="s">
        <v>240</v>
      </c>
      <c r="F54" s="10" t="s">
        <v>5</v>
      </c>
      <c r="G54" s="6"/>
    </row>
  </sheetData>
  <mergeCells count="4">
    <mergeCell ref="A3:G3"/>
    <mergeCell ref="A1:C1"/>
    <mergeCell ref="A2:C2"/>
    <mergeCell ref="A4:G4"/>
  </mergeCells>
  <printOptions/>
  <pageMargins left="0.25" right="0.25" top="0.28" bottom="0.32" header="0.18" footer="0.28"/>
  <pageSetup horizontalDpi="600" verticalDpi="600" orientation="portrait" scale="99" r:id="rId2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I35"/>
  <sheetViews>
    <sheetView showGridLines="0" workbookViewId="0" topLeftCell="A1">
      <selection activeCell="A4" sqref="A4:G4"/>
    </sheetView>
  </sheetViews>
  <sheetFormatPr defaultColWidth="9.140625" defaultRowHeight="12.75"/>
  <cols>
    <col min="1" max="1" width="5.00390625" style="1" customWidth="1"/>
    <col min="2" max="2" width="10.57421875" style="1" customWidth="1"/>
    <col min="3" max="3" width="21.8515625" style="2" customWidth="1"/>
    <col min="4" max="4" width="10.421875" style="1" customWidth="1"/>
    <col min="5" max="5" width="20.00390625" style="1" customWidth="1"/>
    <col min="6" max="6" width="26.421875" style="1" customWidth="1"/>
    <col min="7" max="7" width="9.8515625" style="1" customWidth="1"/>
    <col min="8" max="16384" width="9.140625" style="3" customWidth="1"/>
  </cols>
  <sheetData>
    <row r="1" spans="1:9" ht="15.75">
      <c r="A1" s="22" t="s">
        <v>36</v>
      </c>
      <c r="B1" s="22"/>
      <c r="C1" s="22"/>
      <c r="H1" s="1"/>
      <c r="I1" s="1"/>
    </row>
    <row r="2" spans="1:9" ht="15.75">
      <c r="A2" s="23" t="s">
        <v>37</v>
      </c>
      <c r="B2" s="23"/>
      <c r="C2" s="23"/>
      <c r="H2" s="1"/>
      <c r="I2" s="1"/>
    </row>
    <row r="3" spans="1:7" ht="18.75" customHeight="1">
      <c r="A3" s="21" t="s">
        <v>17</v>
      </c>
      <c r="B3" s="21"/>
      <c r="C3" s="21"/>
      <c r="D3" s="21"/>
      <c r="E3" s="21"/>
      <c r="F3" s="21"/>
      <c r="G3" s="21"/>
    </row>
    <row r="4" spans="1:7" ht="18.75" customHeight="1">
      <c r="A4" s="24" t="s">
        <v>12</v>
      </c>
      <c r="B4" s="24"/>
      <c r="C4" s="24"/>
      <c r="D4" s="24"/>
      <c r="E4" s="24"/>
      <c r="F4" s="24"/>
      <c r="G4" s="24"/>
    </row>
    <row r="5" spans="1:7" s="5" customFormat="1" ht="33" customHeight="1">
      <c r="A5" s="12" t="s">
        <v>29</v>
      </c>
      <c r="B5" s="12" t="s">
        <v>32</v>
      </c>
      <c r="C5" s="12" t="s">
        <v>33</v>
      </c>
      <c r="D5" s="12" t="s">
        <v>34</v>
      </c>
      <c r="E5" s="12" t="s">
        <v>35</v>
      </c>
      <c r="F5" s="12" t="s">
        <v>30</v>
      </c>
      <c r="G5" s="12" t="s">
        <v>31</v>
      </c>
    </row>
    <row r="6" spans="1:7" s="7" customFormat="1" ht="19.5" customHeight="1">
      <c r="A6" s="8">
        <v>1</v>
      </c>
      <c r="B6" s="9" t="str">
        <f>RIGHT("a12050258",LEN("a12050258")-1)</f>
        <v>12050258</v>
      </c>
      <c r="C6" s="10" t="s">
        <v>285</v>
      </c>
      <c r="D6" s="11">
        <v>34538</v>
      </c>
      <c r="E6" s="10" t="s">
        <v>286</v>
      </c>
      <c r="F6" s="10" t="s">
        <v>6</v>
      </c>
      <c r="G6" s="6"/>
    </row>
    <row r="7" spans="1:7" s="7" customFormat="1" ht="19.5" customHeight="1">
      <c r="A7" s="8">
        <v>2</v>
      </c>
      <c r="B7" s="9" t="str">
        <f>RIGHT("a12050016",LEN("a12050016")-1)</f>
        <v>12050016</v>
      </c>
      <c r="C7" s="10" t="s">
        <v>287</v>
      </c>
      <c r="D7" s="11">
        <v>33985</v>
      </c>
      <c r="E7" s="10" t="s">
        <v>286</v>
      </c>
      <c r="F7" s="10" t="s">
        <v>6</v>
      </c>
      <c r="G7" s="6"/>
    </row>
    <row r="8" spans="1:7" s="7" customFormat="1" ht="19.5" customHeight="1">
      <c r="A8" s="8">
        <v>3</v>
      </c>
      <c r="B8" s="9" t="str">
        <f>RIGHT("a12050341",LEN("a12050341")-1)</f>
        <v>12050341</v>
      </c>
      <c r="C8" s="10" t="s">
        <v>288</v>
      </c>
      <c r="D8" s="11">
        <v>34357</v>
      </c>
      <c r="E8" s="10" t="s">
        <v>286</v>
      </c>
      <c r="F8" s="10" t="s">
        <v>6</v>
      </c>
      <c r="G8" s="6"/>
    </row>
    <row r="9" spans="1:7" s="7" customFormat="1" ht="19.5" customHeight="1">
      <c r="A9" s="8">
        <v>4</v>
      </c>
      <c r="B9" s="9" t="str">
        <f>RIGHT("a12050272",LEN("a12050272")-1)</f>
        <v>12050272</v>
      </c>
      <c r="C9" s="10" t="s">
        <v>55</v>
      </c>
      <c r="D9" s="11">
        <v>34425</v>
      </c>
      <c r="E9" s="10" t="s">
        <v>286</v>
      </c>
      <c r="F9" s="10" t="s">
        <v>6</v>
      </c>
      <c r="G9" s="6"/>
    </row>
    <row r="10" spans="1:7" s="7" customFormat="1" ht="19.5" customHeight="1">
      <c r="A10" s="8">
        <v>5</v>
      </c>
      <c r="B10" s="9" t="str">
        <f>RIGHT("a12050350",LEN("a12050350")-1)</f>
        <v>12050350</v>
      </c>
      <c r="C10" s="10" t="s">
        <v>289</v>
      </c>
      <c r="D10" s="11">
        <v>34476</v>
      </c>
      <c r="E10" s="10" t="s">
        <v>286</v>
      </c>
      <c r="F10" s="10" t="s">
        <v>6</v>
      </c>
      <c r="G10" s="6"/>
    </row>
    <row r="11" spans="1:7" s="7" customFormat="1" ht="19.5" customHeight="1">
      <c r="A11" s="8">
        <v>6</v>
      </c>
      <c r="B11" s="9" t="str">
        <f>RIGHT("a12050229",LEN("a12050229")-1)</f>
        <v>12050229</v>
      </c>
      <c r="C11" s="10" t="s">
        <v>290</v>
      </c>
      <c r="D11" s="11">
        <v>34696</v>
      </c>
      <c r="E11" s="10" t="s">
        <v>286</v>
      </c>
      <c r="F11" s="10" t="s">
        <v>6</v>
      </c>
      <c r="G11" s="6"/>
    </row>
    <row r="12" spans="1:7" s="7" customFormat="1" ht="19.5" customHeight="1">
      <c r="A12" s="8">
        <v>7</v>
      </c>
      <c r="B12" s="9" t="str">
        <f>RIGHT("a12050050",LEN("a12050050")-1)</f>
        <v>12050050</v>
      </c>
      <c r="C12" s="10" t="s">
        <v>291</v>
      </c>
      <c r="D12" s="11">
        <v>34613</v>
      </c>
      <c r="E12" s="10" t="s">
        <v>286</v>
      </c>
      <c r="F12" s="10" t="s">
        <v>6</v>
      </c>
      <c r="G12" s="6"/>
    </row>
    <row r="13" spans="1:7" s="7" customFormat="1" ht="19.5" customHeight="1">
      <c r="A13" s="8">
        <v>8</v>
      </c>
      <c r="B13" s="9" t="str">
        <f>RIGHT("a12050274",LEN("a12050274")-1)</f>
        <v>12050274</v>
      </c>
      <c r="C13" s="10" t="s">
        <v>292</v>
      </c>
      <c r="D13" s="11">
        <v>34422</v>
      </c>
      <c r="E13" s="10" t="s">
        <v>286</v>
      </c>
      <c r="F13" s="10" t="s">
        <v>6</v>
      </c>
      <c r="G13" s="6"/>
    </row>
    <row r="14" spans="1:7" s="7" customFormat="1" ht="19.5" customHeight="1">
      <c r="A14" s="8">
        <v>9</v>
      </c>
      <c r="B14" s="9" t="str">
        <f>RIGHT("a12050278",LEN("a12050278")-1)</f>
        <v>12050278</v>
      </c>
      <c r="C14" s="10" t="s">
        <v>56</v>
      </c>
      <c r="D14" s="11">
        <v>34480</v>
      </c>
      <c r="E14" s="10" t="s">
        <v>286</v>
      </c>
      <c r="F14" s="10" t="s">
        <v>6</v>
      </c>
      <c r="G14" s="6"/>
    </row>
    <row r="15" spans="1:7" s="7" customFormat="1" ht="19.5" customHeight="1">
      <c r="A15" s="8">
        <v>10</v>
      </c>
      <c r="B15" s="9" t="str">
        <f>RIGHT("a12050200",LEN("a12050200")-1)</f>
        <v>12050200</v>
      </c>
      <c r="C15" s="10" t="s">
        <v>293</v>
      </c>
      <c r="D15" s="11">
        <v>34444</v>
      </c>
      <c r="E15" s="10" t="s">
        <v>286</v>
      </c>
      <c r="F15" s="10" t="s">
        <v>6</v>
      </c>
      <c r="G15" s="6"/>
    </row>
    <row r="16" spans="1:7" s="7" customFormat="1" ht="19.5" customHeight="1">
      <c r="A16" s="8">
        <v>11</v>
      </c>
      <c r="B16" s="9" t="str">
        <f>RIGHT("a12050282",LEN("a12050282")-1)</f>
        <v>12050282</v>
      </c>
      <c r="C16" s="10" t="s">
        <v>294</v>
      </c>
      <c r="D16" s="11">
        <v>33630</v>
      </c>
      <c r="E16" s="10" t="s">
        <v>286</v>
      </c>
      <c r="F16" s="10" t="s">
        <v>6</v>
      </c>
      <c r="G16" s="6"/>
    </row>
    <row r="17" spans="1:7" s="7" customFormat="1" ht="19.5" customHeight="1">
      <c r="A17" s="8">
        <v>12</v>
      </c>
      <c r="B17" s="9" t="str">
        <f>RIGHT("a12050057",LEN("a12050057")-1)</f>
        <v>12050057</v>
      </c>
      <c r="C17" s="10" t="s">
        <v>295</v>
      </c>
      <c r="D17" s="11">
        <v>34337</v>
      </c>
      <c r="E17" s="10" t="s">
        <v>286</v>
      </c>
      <c r="F17" s="10" t="s">
        <v>6</v>
      </c>
      <c r="G17" s="6"/>
    </row>
    <row r="18" spans="1:7" s="7" customFormat="1" ht="19.5" customHeight="1">
      <c r="A18" s="8">
        <v>13</v>
      </c>
      <c r="B18" s="9" t="str">
        <f>RIGHT("a12050283",LEN("a12050283")-1)</f>
        <v>12050283</v>
      </c>
      <c r="C18" s="10" t="s">
        <v>296</v>
      </c>
      <c r="D18" s="11">
        <v>34512</v>
      </c>
      <c r="E18" s="10" t="s">
        <v>286</v>
      </c>
      <c r="F18" s="10" t="s">
        <v>6</v>
      </c>
      <c r="G18" s="6"/>
    </row>
    <row r="19" spans="1:7" s="7" customFormat="1" ht="19.5" customHeight="1">
      <c r="A19" s="8">
        <v>14</v>
      </c>
      <c r="B19" s="9" t="str">
        <f>RIGHT("a12050284",LEN("a12050284")-1)</f>
        <v>12050284</v>
      </c>
      <c r="C19" s="10" t="s">
        <v>297</v>
      </c>
      <c r="D19" s="11">
        <v>34669</v>
      </c>
      <c r="E19" s="10" t="s">
        <v>286</v>
      </c>
      <c r="F19" s="10" t="s">
        <v>6</v>
      </c>
      <c r="G19" s="6"/>
    </row>
    <row r="20" spans="1:7" s="7" customFormat="1" ht="19.5" customHeight="1">
      <c r="A20" s="8">
        <v>15</v>
      </c>
      <c r="B20" s="9" t="str">
        <f>RIGHT("a12050063",LEN("a12050063")-1)</f>
        <v>12050063</v>
      </c>
      <c r="C20" s="10" t="s">
        <v>298</v>
      </c>
      <c r="D20" s="11">
        <v>34354</v>
      </c>
      <c r="E20" s="10" t="s">
        <v>286</v>
      </c>
      <c r="F20" s="10" t="s">
        <v>6</v>
      </c>
      <c r="G20" s="6"/>
    </row>
    <row r="21" spans="1:7" s="7" customFormat="1" ht="19.5" customHeight="1">
      <c r="A21" s="8">
        <v>16</v>
      </c>
      <c r="B21" s="9" t="str">
        <f>RIGHT("a12050064",LEN("a12050064")-1)</f>
        <v>12050064</v>
      </c>
      <c r="C21" s="10" t="s">
        <v>299</v>
      </c>
      <c r="D21" s="11">
        <v>34690</v>
      </c>
      <c r="E21" s="10" t="s">
        <v>286</v>
      </c>
      <c r="F21" s="10" t="s">
        <v>6</v>
      </c>
      <c r="G21" s="6"/>
    </row>
    <row r="22" spans="1:7" s="7" customFormat="1" ht="19.5" customHeight="1">
      <c r="A22" s="8">
        <v>17</v>
      </c>
      <c r="B22" s="9" t="str">
        <f>RIGHT("a12050230",LEN("a12050230")-1)</f>
        <v>12050230</v>
      </c>
      <c r="C22" s="10" t="s">
        <v>300</v>
      </c>
      <c r="D22" s="11">
        <v>34674</v>
      </c>
      <c r="E22" s="10" t="s">
        <v>286</v>
      </c>
      <c r="F22" s="10" t="s">
        <v>6</v>
      </c>
      <c r="G22" s="6"/>
    </row>
    <row r="23" spans="1:7" s="7" customFormat="1" ht="19.5" customHeight="1">
      <c r="A23" s="8">
        <v>18</v>
      </c>
      <c r="B23" s="9" t="str">
        <f>RIGHT("a12050070",LEN("a12050070")-1)</f>
        <v>12050070</v>
      </c>
      <c r="C23" s="10" t="s">
        <v>301</v>
      </c>
      <c r="D23" s="11">
        <v>34473</v>
      </c>
      <c r="E23" s="10" t="s">
        <v>286</v>
      </c>
      <c r="F23" s="10" t="s">
        <v>6</v>
      </c>
      <c r="G23" s="6"/>
    </row>
    <row r="24" spans="1:7" s="7" customFormat="1" ht="19.5" customHeight="1">
      <c r="A24" s="8">
        <v>19</v>
      </c>
      <c r="B24" s="9" t="str">
        <f>RIGHT("a12050296",LEN("a12050296")-1)</f>
        <v>12050296</v>
      </c>
      <c r="C24" s="10" t="s">
        <v>302</v>
      </c>
      <c r="D24" s="11">
        <v>34556</v>
      </c>
      <c r="E24" s="10" t="s">
        <v>286</v>
      </c>
      <c r="F24" s="10" t="s">
        <v>6</v>
      </c>
      <c r="G24" s="6"/>
    </row>
    <row r="25" spans="1:7" s="7" customFormat="1" ht="19.5" customHeight="1">
      <c r="A25" s="8">
        <v>20</v>
      </c>
      <c r="B25" s="9" t="str">
        <f>RIGHT("a12050078",LEN("a12050078")-1)</f>
        <v>12050078</v>
      </c>
      <c r="C25" s="10" t="s">
        <v>303</v>
      </c>
      <c r="D25" s="11">
        <v>34566</v>
      </c>
      <c r="E25" s="10" t="s">
        <v>286</v>
      </c>
      <c r="F25" s="10" t="s">
        <v>6</v>
      </c>
      <c r="G25" s="6"/>
    </row>
    <row r="26" spans="1:7" s="7" customFormat="1" ht="19.5" customHeight="1">
      <c r="A26" s="8">
        <v>21</v>
      </c>
      <c r="B26" s="9" t="str">
        <f>RIGHT("a12050351",LEN("a12050351")-1)</f>
        <v>12050351</v>
      </c>
      <c r="C26" s="10" t="s">
        <v>304</v>
      </c>
      <c r="D26" s="11">
        <v>34686</v>
      </c>
      <c r="E26" s="10" t="s">
        <v>286</v>
      </c>
      <c r="F26" s="10" t="s">
        <v>6</v>
      </c>
      <c r="G26" s="6"/>
    </row>
    <row r="27" spans="1:7" s="7" customFormat="1" ht="19.5" customHeight="1">
      <c r="A27" s="8">
        <v>22</v>
      </c>
      <c r="B27" s="9" t="str">
        <f>RIGHT("a12050303",LEN("a12050303")-1)</f>
        <v>12050303</v>
      </c>
      <c r="C27" s="10" t="s">
        <v>305</v>
      </c>
      <c r="D27" s="11">
        <v>34477</v>
      </c>
      <c r="E27" s="10" t="s">
        <v>286</v>
      </c>
      <c r="F27" s="10" t="s">
        <v>6</v>
      </c>
      <c r="G27" s="6"/>
    </row>
    <row r="28" spans="1:7" s="7" customFormat="1" ht="19.5" customHeight="1">
      <c r="A28" s="8">
        <v>23</v>
      </c>
      <c r="B28" s="9" t="str">
        <f>RIGHT("a12050304",LEN("a12050304")-1)</f>
        <v>12050304</v>
      </c>
      <c r="C28" s="10" t="s">
        <v>306</v>
      </c>
      <c r="D28" s="11">
        <v>34639</v>
      </c>
      <c r="E28" s="10" t="s">
        <v>286</v>
      </c>
      <c r="F28" s="10" t="s">
        <v>6</v>
      </c>
      <c r="G28" s="6"/>
    </row>
    <row r="29" spans="1:7" s="7" customFormat="1" ht="19.5" customHeight="1">
      <c r="A29" s="8">
        <v>24</v>
      </c>
      <c r="B29" s="9" t="str">
        <f>RIGHT("a12050310",LEN("a12050310")-1)</f>
        <v>12050310</v>
      </c>
      <c r="C29" s="10" t="s">
        <v>307</v>
      </c>
      <c r="D29" s="11">
        <v>34687</v>
      </c>
      <c r="E29" s="10" t="s">
        <v>286</v>
      </c>
      <c r="F29" s="10" t="s">
        <v>6</v>
      </c>
      <c r="G29" s="6"/>
    </row>
    <row r="30" spans="1:7" s="7" customFormat="1" ht="19.5" customHeight="1">
      <c r="A30" s="8">
        <v>25</v>
      </c>
      <c r="B30" s="9" t="str">
        <f>RIGHT("a12050093",LEN("a12050093")-1)</f>
        <v>12050093</v>
      </c>
      <c r="C30" s="10" t="s">
        <v>308</v>
      </c>
      <c r="D30" s="11">
        <v>34361</v>
      </c>
      <c r="E30" s="10" t="s">
        <v>286</v>
      </c>
      <c r="F30" s="10" t="s">
        <v>6</v>
      </c>
      <c r="G30" s="6"/>
    </row>
    <row r="31" spans="1:7" s="7" customFormat="1" ht="19.5" customHeight="1">
      <c r="A31" s="8">
        <v>26</v>
      </c>
      <c r="B31" s="9" t="str">
        <f>RIGHT("a12050312",LEN("a12050312")-1)</f>
        <v>12050312</v>
      </c>
      <c r="C31" s="10" t="s">
        <v>309</v>
      </c>
      <c r="D31" s="11">
        <v>34651</v>
      </c>
      <c r="E31" s="10" t="s">
        <v>286</v>
      </c>
      <c r="F31" s="10" t="s">
        <v>6</v>
      </c>
      <c r="G31" s="6"/>
    </row>
    <row r="32" spans="1:7" s="7" customFormat="1" ht="19.5" customHeight="1">
      <c r="A32" s="8">
        <v>27</v>
      </c>
      <c r="B32" s="9" t="str">
        <f>RIGHT("a12050326",LEN("a12050326")-1)</f>
        <v>12050326</v>
      </c>
      <c r="C32" s="10" t="s">
        <v>40</v>
      </c>
      <c r="D32" s="11">
        <v>34322</v>
      </c>
      <c r="E32" s="10" t="s">
        <v>286</v>
      </c>
      <c r="F32" s="10" t="s">
        <v>6</v>
      </c>
      <c r="G32" s="6"/>
    </row>
    <row r="33" spans="1:7" s="7" customFormat="1" ht="19.5" customHeight="1">
      <c r="A33" s="8">
        <v>28</v>
      </c>
      <c r="B33" s="9" t="str">
        <f>RIGHT("a12050329",LEN("a12050329")-1)</f>
        <v>12050329</v>
      </c>
      <c r="C33" s="10" t="s">
        <v>310</v>
      </c>
      <c r="D33" s="11">
        <v>34492</v>
      </c>
      <c r="E33" s="10" t="s">
        <v>286</v>
      </c>
      <c r="F33" s="10" t="s">
        <v>6</v>
      </c>
      <c r="G33" s="6"/>
    </row>
    <row r="34" spans="1:7" s="7" customFormat="1" ht="19.5" customHeight="1">
      <c r="A34" s="8">
        <v>29</v>
      </c>
      <c r="B34" s="9" t="str">
        <f>RIGHT("a12050333",LEN("a12050333")-1)</f>
        <v>12050333</v>
      </c>
      <c r="C34" s="10" t="s">
        <v>311</v>
      </c>
      <c r="D34" s="11">
        <v>34487</v>
      </c>
      <c r="E34" s="10" t="s">
        <v>286</v>
      </c>
      <c r="F34" s="10" t="s">
        <v>6</v>
      </c>
      <c r="G34" s="6"/>
    </row>
    <row r="35" spans="1:7" s="7" customFormat="1" ht="19.5" customHeight="1">
      <c r="A35" s="8">
        <v>30</v>
      </c>
      <c r="B35" s="9" t="str">
        <f>RIGHT("a12050132",LEN("a12050132")-1)</f>
        <v>12050132</v>
      </c>
      <c r="C35" s="10" t="s">
        <v>312</v>
      </c>
      <c r="D35" s="11">
        <v>34609</v>
      </c>
      <c r="E35" s="10" t="s">
        <v>286</v>
      </c>
      <c r="F35" s="10" t="s">
        <v>6</v>
      </c>
      <c r="G35" s="6"/>
    </row>
  </sheetData>
  <mergeCells count="4">
    <mergeCell ref="A3:G3"/>
    <mergeCell ref="A1:C1"/>
    <mergeCell ref="A2:C2"/>
    <mergeCell ref="A4:G4"/>
  </mergeCells>
  <printOptions/>
  <pageMargins left="0.25" right="0.25" top="0.28" bottom="0.32" header="0.18" footer="0.28"/>
  <pageSetup horizontalDpi="600" verticalDpi="600" orientation="portrait" scale="99" r:id="rId2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I87"/>
  <sheetViews>
    <sheetView showGridLines="0" workbookViewId="0" topLeftCell="A22">
      <selection activeCell="A32" sqref="A32:IV32"/>
    </sheetView>
  </sheetViews>
  <sheetFormatPr defaultColWidth="9.140625" defaultRowHeight="12.75"/>
  <cols>
    <col min="1" max="1" width="5.00390625" style="1" customWidth="1"/>
    <col min="2" max="2" width="10.57421875" style="1" customWidth="1"/>
    <col min="3" max="3" width="21.8515625" style="2" customWidth="1"/>
    <col min="4" max="4" width="10.421875" style="1" customWidth="1"/>
    <col min="5" max="5" width="20.00390625" style="1" customWidth="1"/>
    <col min="6" max="6" width="26.421875" style="1" customWidth="1"/>
    <col min="7" max="7" width="9.8515625" style="1" customWidth="1"/>
    <col min="8" max="16384" width="9.140625" style="3" customWidth="1"/>
  </cols>
  <sheetData>
    <row r="1" spans="1:9" ht="15.75">
      <c r="A1" s="22" t="s">
        <v>36</v>
      </c>
      <c r="B1" s="22"/>
      <c r="C1" s="22"/>
      <c r="H1" s="1"/>
      <c r="I1" s="1"/>
    </row>
    <row r="2" spans="1:9" ht="15.75">
      <c r="A2" s="23" t="s">
        <v>37</v>
      </c>
      <c r="B2" s="23"/>
      <c r="C2" s="23"/>
      <c r="H2" s="1"/>
      <c r="I2" s="1"/>
    </row>
    <row r="3" spans="1:7" ht="18.75" customHeight="1">
      <c r="A3" s="21" t="s">
        <v>16</v>
      </c>
      <c r="B3" s="21"/>
      <c r="C3" s="21"/>
      <c r="D3" s="21"/>
      <c r="E3" s="21"/>
      <c r="F3" s="21"/>
      <c r="G3" s="21"/>
    </row>
    <row r="4" spans="1:7" ht="18.75" customHeight="1">
      <c r="A4" s="24" t="s">
        <v>12</v>
      </c>
      <c r="B4" s="24"/>
      <c r="C4" s="24"/>
      <c r="D4" s="24"/>
      <c r="E4" s="24"/>
      <c r="F4" s="24"/>
      <c r="G4" s="24"/>
    </row>
    <row r="5" spans="1:7" s="5" customFormat="1" ht="33" customHeight="1">
      <c r="A5" s="12" t="s">
        <v>29</v>
      </c>
      <c r="B5" s="12" t="s">
        <v>32</v>
      </c>
      <c r="C5" s="12" t="s">
        <v>33</v>
      </c>
      <c r="D5" s="12" t="s">
        <v>34</v>
      </c>
      <c r="E5" s="12" t="s">
        <v>35</v>
      </c>
      <c r="F5" s="12" t="s">
        <v>30</v>
      </c>
      <c r="G5" s="12" t="s">
        <v>31</v>
      </c>
    </row>
    <row r="6" spans="1:7" s="7" customFormat="1" ht="19.5" customHeight="1">
      <c r="A6" s="8">
        <v>1</v>
      </c>
      <c r="B6" s="9" t="str">
        <f>RIGHT("a12050000",LEN("a12050000")-1)</f>
        <v>12050000</v>
      </c>
      <c r="C6" s="10" t="s">
        <v>314</v>
      </c>
      <c r="D6" s="11">
        <v>34366</v>
      </c>
      <c r="E6" s="10" t="s">
        <v>315</v>
      </c>
      <c r="F6" s="10" t="s">
        <v>7</v>
      </c>
      <c r="G6" s="6"/>
    </row>
    <row r="7" spans="1:7" s="7" customFormat="1" ht="19.5" customHeight="1">
      <c r="A7" s="8">
        <v>2</v>
      </c>
      <c r="B7" s="9" t="str">
        <f>RIGHT("a12050215",LEN("a12050215")-1)</f>
        <v>12050215</v>
      </c>
      <c r="C7" s="10" t="s">
        <v>316</v>
      </c>
      <c r="D7" s="11">
        <v>34569</v>
      </c>
      <c r="E7" s="10" t="s">
        <v>315</v>
      </c>
      <c r="F7" s="10" t="s">
        <v>7</v>
      </c>
      <c r="G7" s="6"/>
    </row>
    <row r="8" spans="1:7" s="7" customFormat="1" ht="19.5" customHeight="1">
      <c r="A8" s="8">
        <v>3</v>
      </c>
      <c r="B8" s="9" t="str">
        <f>RIGHT("a12050339",LEN("a12050339")-1)</f>
        <v>12050339</v>
      </c>
      <c r="C8" s="10" t="s">
        <v>317</v>
      </c>
      <c r="D8" s="11">
        <v>34600</v>
      </c>
      <c r="E8" s="10" t="s">
        <v>315</v>
      </c>
      <c r="F8" s="10" t="s">
        <v>7</v>
      </c>
      <c r="G8" s="6"/>
    </row>
    <row r="9" spans="1:7" s="7" customFormat="1" ht="19.5" customHeight="1">
      <c r="A9" s="8">
        <v>4</v>
      </c>
      <c r="B9" s="9" t="str">
        <f>RIGHT("a12050216",LEN("a12050216")-1)</f>
        <v>12050216</v>
      </c>
      <c r="C9" s="10" t="s">
        <v>318</v>
      </c>
      <c r="D9" s="11">
        <v>34669</v>
      </c>
      <c r="E9" s="10" t="s">
        <v>315</v>
      </c>
      <c r="F9" s="10" t="s">
        <v>7</v>
      </c>
      <c r="G9" s="6"/>
    </row>
    <row r="10" spans="1:7" s="7" customFormat="1" ht="19.5" customHeight="1">
      <c r="A10" s="8">
        <v>5</v>
      </c>
      <c r="B10" s="9" t="str">
        <f>RIGHT("a12050559",LEN("a12050559")-1)</f>
        <v>12050559</v>
      </c>
      <c r="C10" s="10" t="s">
        <v>319</v>
      </c>
      <c r="D10" s="11">
        <v>34673</v>
      </c>
      <c r="E10" s="10" t="s">
        <v>315</v>
      </c>
      <c r="F10" s="10" t="s">
        <v>7</v>
      </c>
      <c r="G10" s="6"/>
    </row>
    <row r="11" spans="1:7" s="7" customFormat="1" ht="19.5" customHeight="1">
      <c r="A11" s="8">
        <v>6</v>
      </c>
      <c r="B11" s="9" t="str">
        <f>RIGHT("a12050480",LEN("a12050480")-1)</f>
        <v>12050480</v>
      </c>
      <c r="C11" s="10" t="s">
        <v>320</v>
      </c>
      <c r="D11" s="11">
        <v>34283</v>
      </c>
      <c r="E11" s="10" t="s">
        <v>315</v>
      </c>
      <c r="F11" s="10" t="s">
        <v>7</v>
      </c>
      <c r="G11" s="6"/>
    </row>
    <row r="12" spans="1:7" s="7" customFormat="1" ht="19.5" customHeight="1">
      <c r="A12" s="8">
        <v>7</v>
      </c>
      <c r="B12" s="9" t="str">
        <f>RIGHT("a12050020",LEN("a12050020")-1)</f>
        <v>12050020</v>
      </c>
      <c r="C12" s="10" t="s">
        <v>321</v>
      </c>
      <c r="D12" s="11">
        <v>34698</v>
      </c>
      <c r="E12" s="10" t="s">
        <v>315</v>
      </c>
      <c r="F12" s="10" t="s">
        <v>7</v>
      </c>
      <c r="G12" s="6"/>
    </row>
    <row r="13" spans="1:7" s="7" customFormat="1" ht="19.5" customHeight="1">
      <c r="A13" s="8">
        <v>8</v>
      </c>
      <c r="B13" s="9" t="str">
        <f>RIGHT("a12050571",LEN("a12050571")-1)</f>
        <v>12050571</v>
      </c>
      <c r="C13" s="10" t="s">
        <v>322</v>
      </c>
      <c r="D13" s="11">
        <v>34647</v>
      </c>
      <c r="E13" s="10" t="s">
        <v>315</v>
      </c>
      <c r="F13" s="10" t="s">
        <v>7</v>
      </c>
      <c r="G13" s="6"/>
    </row>
    <row r="14" spans="1:7" s="7" customFormat="1" ht="19.5" customHeight="1">
      <c r="A14" s="8">
        <v>9</v>
      </c>
      <c r="B14" s="9" t="str">
        <f>RIGHT("a12050472",LEN("a12050472")-1)</f>
        <v>12050472</v>
      </c>
      <c r="C14" s="10" t="s">
        <v>323</v>
      </c>
      <c r="D14" s="11">
        <v>33997</v>
      </c>
      <c r="E14" s="10" t="s">
        <v>315</v>
      </c>
      <c r="F14" s="10" t="s">
        <v>7</v>
      </c>
      <c r="G14" s="6"/>
    </row>
    <row r="15" spans="1:7" s="7" customFormat="1" ht="19.5" customHeight="1">
      <c r="A15" s="8">
        <v>10</v>
      </c>
      <c r="B15" s="9" t="str">
        <f>RIGHT("a12050697",LEN("a12050697")-1)</f>
        <v>12050697</v>
      </c>
      <c r="C15" s="10" t="s">
        <v>324</v>
      </c>
      <c r="D15" s="11">
        <v>34366</v>
      </c>
      <c r="E15" s="10" t="s">
        <v>315</v>
      </c>
      <c r="F15" s="10" t="s">
        <v>7</v>
      </c>
      <c r="G15" s="6"/>
    </row>
    <row r="16" spans="1:7" s="7" customFormat="1" ht="19.5" customHeight="1">
      <c r="A16" s="8">
        <v>11</v>
      </c>
      <c r="B16" s="9" t="str">
        <f>RIGHT("a12050485",LEN("a12050485")-1)</f>
        <v>12050485</v>
      </c>
      <c r="C16" s="10" t="s">
        <v>325</v>
      </c>
      <c r="D16" s="11">
        <v>34182</v>
      </c>
      <c r="E16" s="10" t="s">
        <v>315</v>
      </c>
      <c r="F16" s="10" t="s">
        <v>7</v>
      </c>
      <c r="G16" s="6"/>
    </row>
    <row r="17" spans="1:7" s="7" customFormat="1" ht="19.5" customHeight="1">
      <c r="A17" s="8">
        <v>12</v>
      </c>
      <c r="B17" s="9" t="str">
        <f>RIGHT("a12050030",LEN("a12050030")-1)</f>
        <v>12050030</v>
      </c>
      <c r="C17" s="10" t="s">
        <v>326</v>
      </c>
      <c r="D17" s="11">
        <v>34449</v>
      </c>
      <c r="E17" s="10" t="s">
        <v>315</v>
      </c>
      <c r="F17" s="10" t="s">
        <v>7</v>
      </c>
      <c r="G17" s="6"/>
    </row>
    <row r="18" spans="1:7" s="7" customFormat="1" ht="19.5" customHeight="1">
      <c r="A18" s="8">
        <v>13</v>
      </c>
      <c r="B18" s="9" t="str">
        <f>RIGHT("a12050033",LEN("a12050033")-1)</f>
        <v>12050033</v>
      </c>
      <c r="C18" s="10" t="s">
        <v>327</v>
      </c>
      <c r="D18" s="11">
        <v>34568</v>
      </c>
      <c r="E18" s="10" t="s">
        <v>315</v>
      </c>
      <c r="F18" s="10" t="s">
        <v>7</v>
      </c>
      <c r="G18" s="6"/>
    </row>
    <row r="19" spans="1:7" s="7" customFormat="1" ht="19.5" customHeight="1">
      <c r="A19" s="8">
        <v>14</v>
      </c>
      <c r="B19" s="9" t="str">
        <f>RIGHT("a12050228",LEN("a12050228")-1)</f>
        <v>12050228</v>
      </c>
      <c r="C19" s="10" t="s">
        <v>328</v>
      </c>
      <c r="D19" s="11">
        <v>34636</v>
      </c>
      <c r="E19" s="10" t="s">
        <v>315</v>
      </c>
      <c r="F19" s="10" t="s">
        <v>7</v>
      </c>
      <c r="G19" s="6"/>
    </row>
    <row r="20" spans="1:7" s="7" customFormat="1" ht="19.5" customHeight="1">
      <c r="A20" s="8">
        <v>15</v>
      </c>
      <c r="B20" s="9" t="str">
        <f>RIGHT("a12050488",LEN("a12050488")-1)</f>
        <v>12050488</v>
      </c>
      <c r="C20" s="10" t="s">
        <v>329</v>
      </c>
      <c r="D20" s="11">
        <v>34236</v>
      </c>
      <c r="E20" s="10" t="s">
        <v>315</v>
      </c>
      <c r="F20" s="10" t="s">
        <v>7</v>
      </c>
      <c r="G20" s="6"/>
    </row>
    <row r="21" spans="1:7" s="7" customFormat="1" ht="19.5" customHeight="1">
      <c r="A21" s="8">
        <v>16</v>
      </c>
      <c r="B21" s="9" t="str">
        <f>RIGHT("a12050560",LEN("a12050560")-1)</f>
        <v>12050560</v>
      </c>
      <c r="C21" s="10" t="s">
        <v>330</v>
      </c>
      <c r="D21" s="11">
        <v>34692</v>
      </c>
      <c r="E21" s="10" t="s">
        <v>315</v>
      </c>
      <c r="F21" s="10" t="s">
        <v>7</v>
      </c>
      <c r="G21" s="6"/>
    </row>
    <row r="22" spans="1:7" s="7" customFormat="1" ht="19.5" customHeight="1">
      <c r="A22" s="8">
        <v>17</v>
      </c>
      <c r="B22" s="9" t="str">
        <f>RIGHT("a12050035",LEN("a12050035")-1)</f>
        <v>12050035</v>
      </c>
      <c r="C22" s="10" t="s">
        <v>54</v>
      </c>
      <c r="D22" s="11">
        <v>34598</v>
      </c>
      <c r="E22" s="10" t="s">
        <v>315</v>
      </c>
      <c r="F22" s="10" t="s">
        <v>7</v>
      </c>
      <c r="G22" s="6"/>
    </row>
    <row r="23" spans="1:7" s="7" customFormat="1" ht="19.5" customHeight="1">
      <c r="A23" s="8">
        <v>18</v>
      </c>
      <c r="B23" s="9" t="str">
        <f>RIGHT("a12050036",LEN("a12050036")-1)</f>
        <v>12050036</v>
      </c>
      <c r="C23" s="10" t="s">
        <v>331</v>
      </c>
      <c r="D23" s="11">
        <v>33378</v>
      </c>
      <c r="E23" s="10" t="s">
        <v>315</v>
      </c>
      <c r="F23" s="10" t="s">
        <v>7</v>
      </c>
      <c r="G23" s="6"/>
    </row>
    <row r="24" spans="1:7" s="7" customFormat="1" ht="19.5" customHeight="1">
      <c r="A24" s="8">
        <v>19</v>
      </c>
      <c r="B24" s="9" t="str">
        <f>RIGHT("a12050456",LEN("a12050456")-1)</f>
        <v>12050456</v>
      </c>
      <c r="C24" s="10" t="s">
        <v>332</v>
      </c>
      <c r="D24" s="11">
        <v>34084</v>
      </c>
      <c r="E24" s="10" t="s">
        <v>315</v>
      </c>
      <c r="F24" s="10" t="s">
        <v>7</v>
      </c>
      <c r="G24" s="6"/>
    </row>
    <row r="25" spans="1:7" s="7" customFormat="1" ht="19.5" customHeight="1">
      <c r="A25" s="8">
        <v>20</v>
      </c>
      <c r="B25" s="9" t="str">
        <f>RIGHT("a12050151",LEN("a12050151")-1)</f>
        <v>12050151</v>
      </c>
      <c r="C25" s="10" t="s">
        <v>333</v>
      </c>
      <c r="D25" s="11">
        <v>34602</v>
      </c>
      <c r="E25" s="10" t="s">
        <v>315</v>
      </c>
      <c r="F25" s="10" t="s">
        <v>7</v>
      </c>
      <c r="G25" s="6"/>
    </row>
    <row r="26" spans="1:7" s="7" customFormat="1" ht="19.5" customHeight="1">
      <c r="A26" s="8">
        <v>21</v>
      </c>
      <c r="B26" s="9" t="str">
        <f>RIGHT("a12050046",LEN("a12050046")-1)</f>
        <v>12050046</v>
      </c>
      <c r="C26" s="10" t="s">
        <v>26</v>
      </c>
      <c r="D26" s="11">
        <v>34614</v>
      </c>
      <c r="E26" s="10" t="s">
        <v>315</v>
      </c>
      <c r="F26" s="10" t="s">
        <v>7</v>
      </c>
      <c r="G26" s="6"/>
    </row>
    <row r="27" spans="1:7" s="7" customFormat="1" ht="19.5" customHeight="1">
      <c r="A27" s="8">
        <v>22</v>
      </c>
      <c r="B27" s="9" t="str">
        <f>RIGHT("a12050562",LEN("a12050562")-1)</f>
        <v>12050562</v>
      </c>
      <c r="C27" s="10" t="s">
        <v>334</v>
      </c>
      <c r="D27" s="11">
        <v>34488</v>
      </c>
      <c r="E27" s="10" t="s">
        <v>315</v>
      </c>
      <c r="F27" s="10" t="s">
        <v>7</v>
      </c>
      <c r="G27" s="6"/>
    </row>
    <row r="28" spans="1:7" s="7" customFormat="1" ht="19.5" customHeight="1">
      <c r="A28" s="8">
        <v>23</v>
      </c>
      <c r="B28" s="9" t="str">
        <f>RIGHT("a12050682",LEN("a12050682")-1)</f>
        <v>12050682</v>
      </c>
      <c r="C28" s="10" t="s">
        <v>335</v>
      </c>
      <c r="D28" s="11">
        <v>34426</v>
      </c>
      <c r="E28" s="10" t="s">
        <v>315</v>
      </c>
      <c r="F28" s="10" t="s">
        <v>7</v>
      </c>
      <c r="G28" s="6"/>
    </row>
    <row r="29" spans="1:7" s="7" customFormat="1" ht="19.5" customHeight="1">
      <c r="A29" s="8">
        <v>24</v>
      </c>
      <c r="B29" s="9" t="str">
        <f>RIGHT("a12050475",LEN("a12050475")-1)</f>
        <v>12050475</v>
      </c>
      <c r="C29" s="10" t="s">
        <v>336</v>
      </c>
      <c r="D29" s="11">
        <v>34021</v>
      </c>
      <c r="E29" s="10" t="s">
        <v>315</v>
      </c>
      <c r="F29" s="10" t="s">
        <v>7</v>
      </c>
      <c r="G29" s="6"/>
    </row>
    <row r="30" spans="1:7" s="7" customFormat="1" ht="19.5" customHeight="1">
      <c r="A30" s="8">
        <v>25</v>
      </c>
      <c r="B30" s="9" t="str">
        <f>RIGHT("a12050698",LEN("a12050698")-1)</f>
        <v>12050698</v>
      </c>
      <c r="C30" s="10" t="s">
        <v>337</v>
      </c>
      <c r="D30" s="11">
        <v>34565</v>
      </c>
      <c r="E30" s="10" t="s">
        <v>315</v>
      </c>
      <c r="F30" s="10" t="s">
        <v>7</v>
      </c>
      <c r="G30" s="6"/>
    </row>
    <row r="31" spans="1:7" s="7" customFormat="1" ht="19.5" customHeight="1">
      <c r="A31" s="8">
        <v>26</v>
      </c>
      <c r="B31" s="9" t="str">
        <f>RIGHT("a12050703",LEN("a12050703")-1)</f>
        <v>12050703</v>
      </c>
      <c r="C31" s="10" t="s">
        <v>338</v>
      </c>
      <c r="D31" s="11">
        <v>34317</v>
      </c>
      <c r="E31" s="10" t="s">
        <v>315</v>
      </c>
      <c r="F31" s="10" t="s">
        <v>7</v>
      </c>
      <c r="G31" s="6"/>
    </row>
    <row r="32" spans="1:7" s="7" customFormat="1" ht="19.5" customHeight="1">
      <c r="A32" s="8">
        <v>27</v>
      </c>
      <c r="B32" s="9" t="str">
        <f>RIGHT("a12050059",LEN("a12050059")-1)</f>
        <v>12050059</v>
      </c>
      <c r="C32" s="10" t="s">
        <v>339</v>
      </c>
      <c r="D32" s="11">
        <v>34536</v>
      </c>
      <c r="E32" s="10" t="s">
        <v>315</v>
      </c>
      <c r="F32" s="10" t="s">
        <v>7</v>
      </c>
      <c r="G32" s="6"/>
    </row>
    <row r="33" spans="1:7" s="7" customFormat="1" ht="19.5" customHeight="1">
      <c r="A33" s="8">
        <v>28</v>
      </c>
      <c r="B33" s="9" t="str">
        <f>RIGHT("a12050561",LEN("a12050561")-1)</f>
        <v>12050561</v>
      </c>
      <c r="C33" s="10" t="s">
        <v>340</v>
      </c>
      <c r="D33" s="11">
        <v>34394</v>
      </c>
      <c r="E33" s="10" t="s">
        <v>315</v>
      </c>
      <c r="F33" s="10" t="s">
        <v>8</v>
      </c>
      <c r="G33" s="6"/>
    </row>
    <row r="34" spans="1:7" s="7" customFormat="1" ht="19.5" customHeight="1">
      <c r="A34" s="8">
        <v>29</v>
      </c>
      <c r="B34" s="9" t="str">
        <f>RIGHT("a12050493",LEN("a12050493")-1)</f>
        <v>12050493</v>
      </c>
      <c r="C34" s="10" t="s">
        <v>341</v>
      </c>
      <c r="D34" s="11">
        <v>34160</v>
      </c>
      <c r="E34" s="10" t="s">
        <v>315</v>
      </c>
      <c r="F34" s="10" t="s">
        <v>8</v>
      </c>
      <c r="G34" s="6"/>
    </row>
    <row r="35" spans="1:7" s="7" customFormat="1" ht="19.5" customHeight="1">
      <c r="A35" s="8">
        <v>30</v>
      </c>
      <c r="B35" s="9" t="str">
        <f>RIGHT("a12050162",LEN("a12050162")-1)</f>
        <v>12050162</v>
      </c>
      <c r="C35" s="10" t="s">
        <v>342</v>
      </c>
      <c r="D35" s="11">
        <v>34535</v>
      </c>
      <c r="E35" s="10" t="s">
        <v>315</v>
      </c>
      <c r="F35" s="10" t="s">
        <v>8</v>
      </c>
      <c r="G35" s="6"/>
    </row>
    <row r="36" spans="1:7" s="7" customFormat="1" ht="19.5" customHeight="1">
      <c r="A36" s="8">
        <v>31</v>
      </c>
      <c r="B36" s="9" t="str">
        <f>RIGHT("a12050060",LEN("a12050060")-1)</f>
        <v>12050060</v>
      </c>
      <c r="C36" s="10" t="s">
        <v>343</v>
      </c>
      <c r="D36" s="11">
        <v>34513</v>
      </c>
      <c r="E36" s="10" t="s">
        <v>315</v>
      </c>
      <c r="F36" s="10" t="s">
        <v>8</v>
      </c>
      <c r="G36" s="6"/>
    </row>
    <row r="37" spans="1:7" s="7" customFormat="1" ht="19.5" customHeight="1">
      <c r="A37" s="8">
        <v>32</v>
      </c>
      <c r="B37" s="9" t="str">
        <f>RIGHT("a12050061",LEN("a12050061")-1)</f>
        <v>12050061</v>
      </c>
      <c r="C37" s="10" t="s">
        <v>344</v>
      </c>
      <c r="D37" s="11">
        <v>34417</v>
      </c>
      <c r="E37" s="10" t="s">
        <v>315</v>
      </c>
      <c r="F37" s="10" t="s">
        <v>8</v>
      </c>
      <c r="G37" s="6"/>
    </row>
    <row r="38" spans="1:7" s="7" customFormat="1" ht="19.5" customHeight="1">
      <c r="A38" s="8">
        <v>33</v>
      </c>
      <c r="B38" s="9" t="str">
        <f>RIGHT("a12050288",LEN("a12050288")-1)</f>
        <v>12050288</v>
      </c>
      <c r="C38" s="10" t="s">
        <v>345</v>
      </c>
      <c r="D38" s="11">
        <v>34399</v>
      </c>
      <c r="E38" s="10" t="s">
        <v>315</v>
      </c>
      <c r="F38" s="10" t="s">
        <v>8</v>
      </c>
      <c r="G38" s="6"/>
    </row>
    <row r="39" spans="1:7" s="7" customFormat="1" ht="19.5" customHeight="1">
      <c r="A39" s="8">
        <v>34</v>
      </c>
      <c r="B39" s="9" t="str">
        <f>RIGHT("a12050574",LEN("a12050574")-1)</f>
        <v>12050574</v>
      </c>
      <c r="C39" s="10" t="s">
        <v>346</v>
      </c>
      <c r="D39" s="11">
        <v>34587</v>
      </c>
      <c r="E39" s="10" t="s">
        <v>315</v>
      </c>
      <c r="F39" s="10" t="s">
        <v>8</v>
      </c>
      <c r="G39" s="6"/>
    </row>
    <row r="40" spans="1:7" s="7" customFormat="1" ht="19.5" customHeight="1">
      <c r="A40" s="8">
        <v>35</v>
      </c>
      <c r="B40" s="9" t="str">
        <f>RIGHT("a12050566",LEN("a12050566")-1)</f>
        <v>12050566</v>
      </c>
      <c r="C40" s="10" t="s">
        <v>347</v>
      </c>
      <c r="D40" s="11">
        <v>34353</v>
      </c>
      <c r="E40" s="10" t="s">
        <v>315</v>
      </c>
      <c r="F40" s="10" t="s">
        <v>8</v>
      </c>
      <c r="G40" s="6"/>
    </row>
    <row r="41" spans="1:7" s="7" customFormat="1" ht="19.5" customHeight="1">
      <c r="A41" s="8">
        <v>36</v>
      </c>
      <c r="B41" s="9" t="str">
        <f>RIGHT("a12050567",LEN("a12050567")-1)</f>
        <v>12050567</v>
      </c>
      <c r="C41" s="10" t="s">
        <v>348</v>
      </c>
      <c r="D41" s="11">
        <v>34371</v>
      </c>
      <c r="E41" s="10" t="s">
        <v>315</v>
      </c>
      <c r="F41" s="10" t="s">
        <v>8</v>
      </c>
      <c r="G41" s="6"/>
    </row>
    <row r="42" spans="1:7" s="7" customFormat="1" ht="19.5" customHeight="1">
      <c r="A42" s="8">
        <v>37</v>
      </c>
      <c r="B42" s="9" t="str">
        <f>RIGHT("a12050295",LEN("a12050295")-1)</f>
        <v>12050295</v>
      </c>
      <c r="C42" s="10" t="s">
        <v>349</v>
      </c>
      <c r="D42" s="11">
        <v>34455</v>
      </c>
      <c r="E42" s="10" t="s">
        <v>315</v>
      </c>
      <c r="F42" s="10" t="s">
        <v>8</v>
      </c>
      <c r="G42" s="6"/>
    </row>
    <row r="43" spans="1:7" s="7" customFormat="1" ht="19.5" customHeight="1">
      <c r="A43" s="8">
        <v>38</v>
      </c>
      <c r="B43" s="9" t="str">
        <f>RIGHT("a12050498",LEN("a12050498")-1)</f>
        <v>12050498</v>
      </c>
      <c r="C43" s="10" t="s">
        <v>350</v>
      </c>
      <c r="D43" s="11">
        <v>34283</v>
      </c>
      <c r="E43" s="10" t="s">
        <v>315</v>
      </c>
      <c r="F43" s="10" t="s">
        <v>8</v>
      </c>
      <c r="G43" s="6"/>
    </row>
    <row r="44" spans="1:7" s="7" customFormat="1" ht="19.5" customHeight="1">
      <c r="A44" s="8">
        <v>39</v>
      </c>
      <c r="B44" s="9" t="str">
        <f>RIGHT("a12050579",LEN("a12050579")-1)</f>
        <v>12050579</v>
      </c>
      <c r="C44" s="10" t="s">
        <v>351</v>
      </c>
      <c r="D44" s="11">
        <v>34401</v>
      </c>
      <c r="E44" s="10" t="s">
        <v>315</v>
      </c>
      <c r="F44" s="10" t="s">
        <v>8</v>
      </c>
      <c r="G44" s="6"/>
    </row>
    <row r="45" spans="1:7" s="7" customFormat="1" ht="19.5" customHeight="1">
      <c r="A45" s="8">
        <v>40</v>
      </c>
      <c r="B45" s="9" t="str">
        <f>RIGHT("a12050298",LEN("a12050298")-1)</f>
        <v>12050298</v>
      </c>
      <c r="C45" s="10" t="s">
        <v>352</v>
      </c>
      <c r="D45" s="11">
        <v>34558</v>
      </c>
      <c r="E45" s="10" t="s">
        <v>315</v>
      </c>
      <c r="F45" s="10" t="s">
        <v>8</v>
      </c>
      <c r="G45" s="6"/>
    </row>
    <row r="46" spans="1:7" s="7" customFormat="1" ht="19.5" customHeight="1">
      <c r="A46" s="8">
        <v>41</v>
      </c>
      <c r="B46" s="9" t="str">
        <f>RIGHT("a12050075",LEN("a12050075")-1)</f>
        <v>12050075</v>
      </c>
      <c r="C46" s="10" t="s">
        <v>353</v>
      </c>
      <c r="D46" s="11">
        <v>34594</v>
      </c>
      <c r="E46" s="10" t="s">
        <v>315</v>
      </c>
      <c r="F46" s="10" t="s">
        <v>8</v>
      </c>
      <c r="G46" s="6"/>
    </row>
    <row r="47" spans="1:7" s="7" customFormat="1" ht="19.5" customHeight="1">
      <c r="A47" s="8">
        <v>42</v>
      </c>
      <c r="B47" s="9" t="str">
        <f>RIGHT("a12050469",LEN("a12050469")-1)</f>
        <v>12050469</v>
      </c>
      <c r="C47" s="10" t="s">
        <v>354</v>
      </c>
      <c r="D47" s="11">
        <v>34256</v>
      </c>
      <c r="E47" s="10" t="s">
        <v>315</v>
      </c>
      <c r="F47" s="10" t="s">
        <v>8</v>
      </c>
      <c r="G47" s="6"/>
    </row>
    <row r="48" spans="1:7" s="7" customFormat="1" ht="19.5" customHeight="1">
      <c r="A48" s="8">
        <v>43</v>
      </c>
      <c r="B48" s="9" t="str">
        <f>RIGHT("a12050084",LEN("a12050084")-1)</f>
        <v>12050084</v>
      </c>
      <c r="C48" s="10" t="s">
        <v>355</v>
      </c>
      <c r="D48" s="11">
        <v>34592</v>
      </c>
      <c r="E48" s="10" t="s">
        <v>315</v>
      </c>
      <c r="F48" s="10" t="s">
        <v>8</v>
      </c>
      <c r="G48" s="6"/>
    </row>
    <row r="49" spans="1:7" s="7" customFormat="1" ht="19.5" customHeight="1">
      <c r="A49" s="8">
        <v>44</v>
      </c>
      <c r="B49" s="9" t="str">
        <f>RIGHT("a12050565",LEN("a12050565")-1)</f>
        <v>12050565</v>
      </c>
      <c r="C49" s="10" t="s">
        <v>356</v>
      </c>
      <c r="D49" s="11">
        <v>34649</v>
      </c>
      <c r="E49" s="10" t="s">
        <v>315</v>
      </c>
      <c r="F49" s="10" t="s">
        <v>8</v>
      </c>
      <c r="G49" s="6"/>
    </row>
    <row r="50" spans="1:7" s="7" customFormat="1" ht="19.5" customHeight="1">
      <c r="A50" s="8">
        <v>45</v>
      </c>
      <c r="B50" s="9" t="str">
        <f>RIGHT("a12050090",LEN("a12050090")-1)</f>
        <v>12050090</v>
      </c>
      <c r="C50" s="10" t="s">
        <v>357</v>
      </c>
      <c r="D50" s="11">
        <v>34008</v>
      </c>
      <c r="E50" s="10" t="s">
        <v>315</v>
      </c>
      <c r="F50" s="10" t="s">
        <v>8</v>
      </c>
      <c r="G50" s="6"/>
    </row>
    <row r="51" spans="1:7" s="7" customFormat="1" ht="19.5" customHeight="1">
      <c r="A51" s="8">
        <v>46</v>
      </c>
      <c r="B51" s="9" t="str">
        <f>RIGHT("a12050501",LEN("a12050501")-1)</f>
        <v>12050501</v>
      </c>
      <c r="C51" s="10" t="s">
        <v>358</v>
      </c>
      <c r="D51" s="11">
        <v>34154</v>
      </c>
      <c r="E51" s="10" t="s">
        <v>315</v>
      </c>
      <c r="F51" s="10" t="s">
        <v>8</v>
      </c>
      <c r="G51" s="6"/>
    </row>
    <row r="52" spans="1:7" s="7" customFormat="1" ht="19.5" customHeight="1">
      <c r="A52" s="8">
        <v>47</v>
      </c>
      <c r="B52" s="9" t="str">
        <f>RIGHT("a12050692",LEN("a12050692")-1)</f>
        <v>12050692</v>
      </c>
      <c r="C52" s="10" t="s">
        <v>359</v>
      </c>
      <c r="D52" s="11">
        <v>34320</v>
      </c>
      <c r="E52" s="10" t="s">
        <v>315</v>
      </c>
      <c r="F52" s="10" t="s">
        <v>8</v>
      </c>
      <c r="G52" s="6"/>
    </row>
    <row r="53" spans="1:7" s="7" customFormat="1" ht="19.5" customHeight="1">
      <c r="A53" s="8">
        <v>48</v>
      </c>
      <c r="B53" s="9" t="str">
        <f>RIGHT("a12050092",LEN("a12050092")-1)</f>
        <v>12050092</v>
      </c>
      <c r="C53" s="10" t="s">
        <v>360</v>
      </c>
      <c r="D53" s="11">
        <v>34466</v>
      </c>
      <c r="E53" s="10" t="s">
        <v>315</v>
      </c>
      <c r="F53" s="10" t="s">
        <v>8</v>
      </c>
      <c r="G53" s="6"/>
    </row>
    <row r="54" spans="1:7" s="7" customFormat="1" ht="19.5" customHeight="1">
      <c r="A54" s="8">
        <v>49</v>
      </c>
      <c r="B54" s="9" t="str">
        <f>RIGHT("a12050502",LEN("a12050502")-1)</f>
        <v>12050502</v>
      </c>
      <c r="C54" s="10" t="s">
        <v>361</v>
      </c>
      <c r="D54" s="11">
        <v>34255</v>
      </c>
      <c r="E54" s="10" t="s">
        <v>315</v>
      </c>
      <c r="F54" s="10" t="s">
        <v>8</v>
      </c>
      <c r="G54" s="6"/>
    </row>
    <row r="55" spans="1:7" s="7" customFormat="1" ht="19.5" customHeight="1">
      <c r="A55" s="8">
        <v>50</v>
      </c>
      <c r="B55" s="9" t="str">
        <f>RIGHT("a12050474",LEN("a12050474")-1)</f>
        <v>12050474</v>
      </c>
      <c r="C55" s="10" t="s">
        <v>362</v>
      </c>
      <c r="D55" s="11">
        <v>33985</v>
      </c>
      <c r="E55" s="10" t="s">
        <v>315</v>
      </c>
      <c r="F55" s="10" t="s">
        <v>8</v>
      </c>
      <c r="G55" s="6"/>
    </row>
    <row r="56" spans="1:7" s="7" customFormat="1" ht="19.5" customHeight="1">
      <c r="A56" s="8">
        <v>51</v>
      </c>
      <c r="B56" s="9" t="str">
        <f>RIGHT("a12050699",LEN("a12050699")-1)</f>
        <v>12050699</v>
      </c>
      <c r="C56" s="10" t="s">
        <v>49</v>
      </c>
      <c r="D56" s="11">
        <v>34425</v>
      </c>
      <c r="E56" s="10" t="s">
        <v>315</v>
      </c>
      <c r="F56" s="10" t="s">
        <v>8</v>
      </c>
      <c r="G56" s="6"/>
    </row>
    <row r="57" spans="1:7" s="7" customFormat="1" ht="19.5" customHeight="1">
      <c r="A57" s="8">
        <v>52</v>
      </c>
      <c r="B57" s="9" t="str">
        <f>RIGHT("a12050681",LEN("a12050681")-1)</f>
        <v>12050681</v>
      </c>
      <c r="C57" s="10" t="s">
        <v>42</v>
      </c>
      <c r="D57" s="11">
        <v>34288</v>
      </c>
      <c r="E57" s="10" t="s">
        <v>315</v>
      </c>
      <c r="F57" s="10" t="s">
        <v>8</v>
      </c>
      <c r="G57" s="6"/>
    </row>
    <row r="58" spans="1:7" s="7" customFormat="1" ht="19.5" customHeight="1">
      <c r="A58" s="8">
        <v>53</v>
      </c>
      <c r="B58" s="9" t="str">
        <f>RIGHT("a12050207",LEN("a12050207")-1)</f>
        <v>12050207</v>
      </c>
      <c r="C58" s="10" t="s">
        <v>313</v>
      </c>
      <c r="D58" s="11">
        <v>34599</v>
      </c>
      <c r="E58" s="10" t="s">
        <v>315</v>
      </c>
      <c r="F58" s="10" t="s">
        <v>8</v>
      </c>
      <c r="G58" s="6"/>
    </row>
    <row r="59" spans="1:7" s="7" customFormat="1" ht="19.5" customHeight="1">
      <c r="A59" s="8">
        <v>54</v>
      </c>
      <c r="B59" s="9" t="str">
        <f>RIGHT("a12050183",LEN("a12050183")-1)</f>
        <v>12050183</v>
      </c>
      <c r="C59" s="10" t="s">
        <v>363</v>
      </c>
      <c r="D59" s="11">
        <v>34282</v>
      </c>
      <c r="E59" s="10" t="s">
        <v>315</v>
      </c>
      <c r="F59" s="10" t="s">
        <v>8</v>
      </c>
      <c r="G59" s="6"/>
    </row>
    <row r="60" spans="1:7" s="7" customFormat="1" ht="19.5" customHeight="1">
      <c r="A60" s="8">
        <v>55</v>
      </c>
      <c r="B60" s="9" t="str">
        <f>RIGHT("a12050558",LEN("a12050558")-1)</f>
        <v>12050558</v>
      </c>
      <c r="C60" s="10" t="s">
        <v>364</v>
      </c>
      <c r="D60" s="11">
        <v>34525</v>
      </c>
      <c r="E60" s="10" t="s">
        <v>315</v>
      </c>
      <c r="F60" s="10" t="s">
        <v>8</v>
      </c>
      <c r="G60" s="6"/>
    </row>
    <row r="61" spans="1:7" s="7" customFormat="1" ht="19.5" customHeight="1">
      <c r="A61" s="8">
        <v>56</v>
      </c>
      <c r="B61" s="9" t="str">
        <f>RIGHT("a12050688",LEN("a12050688")-1)</f>
        <v>12050688</v>
      </c>
      <c r="C61" s="10" t="s">
        <v>365</v>
      </c>
      <c r="D61" s="11">
        <v>34579</v>
      </c>
      <c r="E61" s="10" t="s">
        <v>315</v>
      </c>
      <c r="F61" s="10" t="s">
        <v>8</v>
      </c>
      <c r="G61" s="6"/>
    </row>
    <row r="62" spans="1:7" s="7" customFormat="1" ht="19.5" customHeight="1">
      <c r="A62" s="8">
        <v>57</v>
      </c>
      <c r="B62" s="9" t="str">
        <f>RIGHT("a12050099",LEN("a12050099")-1)</f>
        <v>12050099</v>
      </c>
      <c r="C62" s="10" t="s">
        <v>46</v>
      </c>
      <c r="D62" s="11">
        <v>34431</v>
      </c>
      <c r="E62" s="10" t="s">
        <v>315</v>
      </c>
      <c r="F62" s="10" t="s">
        <v>9</v>
      </c>
      <c r="G62" s="6"/>
    </row>
    <row r="63" spans="1:7" s="7" customFormat="1" ht="19.5" customHeight="1">
      <c r="A63" s="8">
        <v>58</v>
      </c>
      <c r="B63" s="9" t="str">
        <f>RIGHT("a12050184",LEN("a12050184")-1)</f>
        <v>12050184</v>
      </c>
      <c r="C63" s="10" t="s">
        <v>366</v>
      </c>
      <c r="D63" s="11">
        <v>34621</v>
      </c>
      <c r="E63" s="10" t="s">
        <v>315</v>
      </c>
      <c r="F63" s="10" t="s">
        <v>9</v>
      </c>
      <c r="G63" s="6"/>
    </row>
    <row r="64" spans="1:7" s="7" customFormat="1" ht="19.5" customHeight="1">
      <c r="A64" s="8">
        <v>59</v>
      </c>
      <c r="B64" s="9" t="str">
        <f>RIGHT("a12050318",LEN("a12050318")-1)</f>
        <v>12050318</v>
      </c>
      <c r="C64" s="10" t="s">
        <v>275</v>
      </c>
      <c r="D64" s="11">
        <v>34448</v>
      </c>
      <c r="E64" s="10" t="s">
        <v>315</v>
      </c>
      <c r="F64" s="10" t="s">
        <v>9</v>
      </c>
      <c r="G64" s="6"/>
    </row>
    <row r="65" spans="1:7" s="7" customFormat="1" ht="19.5" customHeight="1">
      <c r="A65" s="8">
        <v>60</v>
      </c>
      <c r="B65" s="9" t="str">
        <f>RIGHT("a12050102",LEN("a12050102")-1)</f>
        <v>12050102</v>
      </c>
      <c r="C65" s="10" t="s">
        <v>367</v>
      </c>
      <c r="D65" s="11">
        <v>34471</v>
      </c>
      <c r="E65" s="10" t="s">
        <v>315</v>
      </c>
      <c r="F65" s="10" t="s">
        <v>9</v>
      </c>
      <c r="G65" s="6"/>
    </row>
    <row r="66" spans="1:7" s="7" customFormat="1" ht="19.5" customHeight="1">
      <c r="A66" s="8">
        <v>61</v>
      </c>
      <c r="B66" s="9" t="str">
        <f>RIGHT("a12050322",LEN("a12050322")-1)</f>
        <v>12050322</v>
      </c>
      <c r="C66" s="10" t="s">
        <v>368</v>
      </c>
      <c r="D66" s="11">
        <v>34597</v>
      </c>
      <c r="E66" s="10" t="s">
        <v>315</v>
      </c>
      <c r="F66" s="10" t="s">
        <v>9</v>
      </c>
      <c r="G66" s="6"/>
    </row>
    <row r="67" spans="1:7" s="7" customFormat="1" ht="19.5" customHeight="1">
      <c r="A67" s="8">
        <v>62</v>
      </c>
      <c r="B67" s="9" t="str">
        <f>RIGHT("a12050103",LEN("a12050103")-1)</f>
        <v>12050103</v>
      </c>
      <c r="C67" s="10" t="s">
        <v>369</v>
      </c>
      <c r="D67" s="11">
        <v>34697</v>
      </c>
      <c r="E67" s="10" t="s">
        <v>315</v>
      </c>
      <c r="F67" s="10" t="s">
        <v>9</v>
      </c>
      <c r="G67" s="6"/>
    </row>
    <row r="68" spans="1:7" s="7" customFormat="1" ht="19.5" customHeight="1">
      <c r="A68" s="8">
        <v>63</v>
      </c>
      <c r="B68" s="9" t="str">
        <f>RIGHT("a12050457",LEN("a12050457")-1)</f>
        <v>12050457</v>
      </c>
      <c r="C68" s="10" t="s">
        <v>370</v>
      </c>
      <c r="D68" s="11">
        <v>33707</v>
      </c>
      <c r="E68" s="10" t="s">
        <v>315</v>
      </c>
      <c r="F68" s="10" t="s">
        <v>9</v>
      </c>
      <c r="G68" s="6"/>
    </row>
    <row r="69" spans="1:7" s="7" customFormat="1" ht="19.5" customHeight="1">
      <c r="A69" s="8">
        <v>64</v>
      </c>
      <c r="B69" s="9" t="str">
        <f>RIGHT("a12050107",LEN("a12050107")-1)</f>
        <v>12050107</v>
      </c>
      <c r="C69" s="10" t="s">
        <v>371</v>
      </c>
      <c r="D69" s="11">
        <v>33137</v>
      </c>
      <c r="E69" s="10" t="s">
        <v>315</v>
      </c>
      <c r="F69" s="10" t="s">
        <v>9</v>
      </c>
      <c r="G69" s="6"/>
    </row>
    <row r="70" spans="1:7" s="7" customFormat="1" ht="19.5" customHeight="1">
      <c r="A70" s="8">
        <v>65</v>
      </c>
      <c r="B70" s="9" t="str">
        <f>RIGHT("a12050695",LEN("a12050695")-1)</f>
        <v>12050695</v>
      </c>
      <c r="C70" s="10" t="s">
        <v>372</v>
      </c>
      <c r="D70" s="11">
        <v>34393</v>
      </c>
      <c r="E70" s="10" t="s">
        <v>315</v>
      </c>
      <c r="F70" s="10" t="s">
        <v>9</v>
      </c>
      <c r="G70" s="6"/>
    </row>
    <row r="71" spans="1:7" s="7" customFormat="1" ht="19.5" customHeight="1">
      <c r="A71" s="8">
        <v>66</v>
      </c>
      <c r="B71" s="9" t="str">
        <f>RIGHT("a12050225",LEN("a12050225")-1)</f>
        <v>12050225</v>
      </c>
      <c r="C71" s="10" t="s">
        <v>373</v>
      </c>
      <c r="D71" s="11">
        <v>34556</v>
      </c>
      <c r="E71" s="10" t="s">
        <v>315</v>
      </c>
      <c r="F71" s="10" t="s">
        <v>9</v>
      </c>
      <c r="G71" s="6"/>
    </row>
    <row r="72" spans="1:7" s="7" customFormat="1" ht="19.5" customHeight="1">
      <c r="A72" s="8">
        <v>67</v>
      </c>
      <c r="B72" s="9" t="str">
        <f>RIGHT("a12050113",LEN("a12050113")-1)</f>
        <v>12050113</v>
      </c>
      <c r="C72" s="10" t="s">
        <v>374</v>
      </c>
      <c r="D72" s="11">
        <v>34499</v>
      </c>
      <c r="E72" s="10" t="s">
        <v>315</v>
      </c>
      <c r="F72" s="10" t="s">
        <v>9</v>
      </c>
      <c r="G72" s="6"/>
    </row>
    <row r="73" spans="1:7" s="7" customFormat="1" ht="19.5" customHeight="1">
      <c r="A73" s="8">
        <v>68</v>
      </c>
      <c r="B73" s="9" t="str">
        <f>RIGHT("a12050116",LEN("a12050116")-1)</f>
        <v>12050116</v>
      </c>
      <c r="C73" s="10" t="s">
        <v>40</v>
      </c>
      <c r="D73" s="11">
        <v>34406</v>
      </c>
      <c r="E73" s="10" t="s">
        <v>315</v>
      </c>
      <c r="F73" s="10" t="s">
        <v>9</v>
      </c>
      <c r="G73" s="6"/>
    </row>
    <row r="74" spans="1:7" s="7" customFormat="1" ht="19.5" customHeight="1">
      <c r="A74" s="8">
        <v>69</v>
      </c>
      <c r="B74" s="9" t="str">
        <f>RIGHT("a12050226",LEN("a12050226")-1)</f>
        <v>12050226</v>
      </c>
      <c r="C74" s="10" t="s">
        <v>375</v>
      </c>
      <c r="D74" s="11">
        <v>34501</v>
      </c>
      <c r="E74" s="10" t="s">
        <v>315</v>
      </c>
      <c r="F74" s="10" t="s">
        <v>9</v>
      </c>
      <c r="G74" s="6"/>
    </row>
    <row r="75" spans="1:7" s="7" customFormat="1" ht="19.5" customHeight="1">
      <c r="A75" s="8">
        <v>70</v>
      </c>
      <c r="B75" s="9" t="str">
        <f>RIGHT("a12050119",LEN("a12050119")-1)</f>
        <v>12050119</v>
      </c>
      <c r="C75" s="10" t="s">
        <v>376</v>
      </c>
      <c r="D75" s="11">
        <v>34447</v>
      </c>
      <c r="E75" s="10" t="s">
        <v>315</v>
      </c>
      <c r="F75" s="10" t="s">
        <v>9</v>
      </c>
      <c r="G75" s="6"/>
    </row>
    <row r="76" spans="1:7" s="7" customFormat="1" ht="19.5" customHeight="1">
      <c r="A76" s="8">
        <v>71</v>
      </c>
      <c r="B76" s="9" t="str">
        <f>RIGHT("a12050122",LEN("a12050122")-1)</f>
        <v>12050122</v>
      </c>
      <c r="C76" s="10" t="s">
        <v>48</v>
      </c>
      <c r="D76" s="11">
        <v>31340</v>
      </c>
      <c r="E76" s="10" t="s">
        <v>315</v>
      </c>
      <c r="F76" s="10" t="s">
        <v>9</v>
      </c>
      <c r="G76" s="6"/>
    </row>
    <row r="77" spans="1:7" s="7" customFormat="1" ht="19.5" customHeight="1">
      <c r="A77" s="8">
        <v>72</v>
      </c>
      <c r="B77" s="9" t="str">
        <f>RIGHT("a12050479",LEN("a12050479")-1)</f>
        <v>12050479</v>
      </c>
      <c r="C77" s="10" t="s">
        <v>377</v>
      </c>
      <c r="D77" s="11">
        <v>34245</v>
      </c>
      <c r="E77" s="10" t="s">
        <v>315</v>
      </c>
      <c r="F77" s="10" t="s">
        <v>9</v>
      </c>
      <c r="G77" s="6"/>
    </row>
    <row r="78" spans="1:7" s="7" customFormat="1" ht="19.5" customHeight="1">
      <c r="A78" s="8">
        <v>73</v>
      </c>
      <c r="B78" s="9" t="str">
        <f>RIGHT("a12050123",LEN("a12050123")-1)</f>
        <v>12050123</v>
      </c>
      <c r="C78" s="10" t="s">
        <v>378</v>
      </c>
      <c r="D78" s="11">
        <v>34633</v>
      </c>
      <c r="E78" s="10" t="s">
        <v>315</v>
      </c>
      <c r="F78" s="10" t="s">
        <v>9</v>
      </c>
      <c r="G78" s="6"/>
    </row>
    <row r="79" spans="1:7" s="7" customFormat="1" ht="19.5" customHeight="1">
      <c r="A79" s="8">
        <v>74</v>
      </c>
      <c r="B79" s="9" t="str">
        <f>RIGHT("a12050127",LEN("a12050127")-1)</f>
        <v>12050127</v>
      </c>
      <c r="C79" s="10" t="s">
        <v>379</v>
      </c>
      <c r="D79" s="11">
        <v>34350</v>
      </c>
      <c r="E79" s="10" t="s">
        <v>315</v>
      </c>
      <c r="F79" s="10" t="s">
        <v>9</v>
      </c>
      <c r="G79" s="6"/>
    </row>
    <row r="80" spans="1:7" s="7" customFormat="1" ht="19.5" customHeight="1">
      <c r="A80" s="8">
        <v>75</v>
      </c>
      <c r="B80" s="9" t="str">
        <f>RIGHT("a12050126",LEN("a12050126")-1)</f>
        <v>12050126</v>
      </c>
      <c r="C80" s="10" t="s">
        <v>380</v>
      </c>
      <c r="D80" s="11">
        <v>34655</v>
      </c>
      <c r="E80" s="10" t="s">
        <v>315</v>
      </c>
      <c r="F80" s="10" t="s">
        <v>9</v>
      </c>
      <c r="G80" s="6"/>
    </row>
    <row r="81" spans="1:7" s="7" customFormat="1" ht="19.5" customHeight="1">
      <c r="A81" s="8">
        <v>76</v>
      </c>
      <c r="B81" s="9" t="str">
        <f>RIGHT("a12050468",LEN("a12050468")-1)</f>
        <v>12050468</v>
      </c>
      <c r="C81" s="10" t="s">
        <v>381</v>
      </c>
      <c r="D81" s="11">
        <v>34182</v>
      </c>
      <c r="E81" s="10" t="s">
        <v>315</v>
      </c>
      <c r="F81" s="10" t="s">
        <v>9</v>
      </c>
      <c r="G81" s="6"/>
    </row>
    <row r="82" spans="1:7" s="7" customFormat="1" ht="19.5" customHeight="1">
      <c r="A82" s="8">
        <v>77</v>
      </c>
      <c r="B82" s="9" t="str">
        <f>RIGHT("a12050563",LEN("a12050563")-1)</f>
        <v>12050563</v>
      </c>
      <c r="C82" s="10" t="s">
        <v>382</v>
      </c>
      <c r="D82" s="11">
        <v>34459</v>
      </c>
      <c r="E82" s="10" t="s">
        <v>315</v>
      </c>
      <c r="F82" s="10" t="s">
        <v>9</v>
      </c>
      <c r="G82" s="6"/>
    </row>
    <row r="83" spans="1:7" s="7" customFormat="1" ht="19.5" customHeight="1">
      <c r="A83" s="8">
        <v>78</v>
      </c>
      <c r="B83" s="9" t="str">
        <f>RIGHT("a12050490",LEN("a12050490")-1)</f>
        <v>12050490</v>
      </c>
      <c r="C83" s="10" t="s">
        <v>383</v>
      </c>
      <c r="D83" s="11">
        <v>34153</v>
      </c>
      <c r="E83" s="10" t="s">
        <v>315</v>
      </c>
      <c r="F83" s="10" t="s">
        <v>9</v>
      </c>
      <c r="G83" s="6"/>
    </row>
    <row r="84" spans="1:7" s="7" customFormat="1" ht="19.5" customHeight="1">
      <c r="A84" s="8">
        <v>79</v>
      </c>
      <c r="B84" s="9" t="str">
        <f>RIGHT("a12050129",LEN("a12050129")-1)</f>
        <v>12050129</v>
      </c>
      <c r="C84" s="10" t="s">
        <v>38</v>
      </c>
      <c r="D84" s="11">
        <v>34482</v>
      </c>
      <c r="E84" s="10" t="s">
        <v>315</v>
      </c>
      <c r="F84" s="10" t="s">
        <v>9</v>
      </c>
      <c r="G84" s="6"/>
    </row>
    <row r="85" spans="1:7" s="7" customFormat="1" ht="19.5" customHeight="1">
      <c r="A85" s="8">
        <v>80</v>
      </c>
      <c r="B85" s="9" t="str">
        <f>RIGHT("a12050231",LEN("a12050231")-1)</f>
        <v>12050231</v>
      </c>
      <c r="C85" s="10" t="s">
        <v>384</v>
      </c>
      <c r="D85" s="11">
        <v>34436</v>
      </c>
      <c r="E85" s="10" t="s">
        <v>315</v>
      </c>
      <c r="F85" s="10" t="s">
        <v>9</v>
      </c>
      <c r="G85" s="6"/>
    </row>
    <row r="86" spans="1:7" s="7" customFormat="1" ht="19.5" customHeight="1">
      <c r="A86" s="8">
        <v>81</v>
      </c>
      <c r="B86" s="9" t="str">
        <f>RIGHT("a12050336",LEN("a12050336")-1)</f>
        <v>12050336</v>
      </c>
      <c r="C86" s="10" t="s">
        <v>385</v>
      </c>
      <c r="D86" s="11">
        <v>34098</v>
      </c>
      <c r="E86" s="10" t="s">
        <v>315</v>
      </c>
      <c r="F86" s="10" t="s">
        <v>9</v>
      </c>
      <c r="G86" s="6"/>
    </row>
    <row r="87" spans="1:7" s="7" customFormat="1" ht="19.5" customHeight="1">
      <c r="A87" s="8">
        <v>82</v>
      </c>
      <c r="B87" s="9" t="str">
        <f>RIGHT("a12050575",LEN("a12050575")-1)</f>
        <v>12050575</v>
      </c>
      <c r="C87" s="10" t="s">
        <v>386</v>
      </c>
      <c r="D87" s="11">
        <v>34371</v>
      </c>
      <c r="E87" s="10" t="s">
        <v>315</v>
      </c>
      <c r="F87" s="10" t="s">
        <v>9</v>
      </c>
      <c r="G87" s="6"/>
    </row>
  </sheetData>
  <mergeCells count="4">
    <mergeCell ref="A3:G3"/>
    <mergeCell ref="A1:C1"/>
    <mergeCell ref="A2:C2"/>
    <mergeCell ref="A4:G4"/>
  </mergeCells>
  <printOptions/>
  <pageMargins left="0.25" right="0.25" top="0.28" bottom="0.32" header="0.18" footer="0.28"/>
  <pageSetup horizontalDpi="600" verticalDpi="600" orientation="portrait" scale="99" r:id="rId2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I32"/>
  <sheetViews>
    <sheetView showGridLines="0" workbookViewId="0" topLeftCell="A4">
      <selection activeCell="A4" sqref="A4:G4"/>
    </sheetView>
  </sheetViews>
  <sheetFormatPr defaultColWidth="9.140625" defaultRowHeight="12.75"/>
  <cols>
    <col min="1" max="1" width="5.00390625" style="1" customWidth="1"/>
    <col min="2" max="2" width="10.57421875" style="1" customWidth="1"/>
    <col min="3" max="3" width="21.8515625" style="2" customWidth="1"/>
    <col min="4" max="4" width="10.421875" style="1" customWidth="1"/>
    <col min="5" max="5" width="20.00390625" style="1" customWidth="1"/>
    <col min="6" max="6" width="26.421875" style="1" customWidth="1"/>
    <col min="7" max="7" width="9.8515625" style="1" customWidth="1"/>
    <col min="8" max="16384" width="9.140625" style="3" customWidth="1"/>
  </cols>
  <sheetData>
    <row r="1" spans="1:9" ht="15.75">
      <c r="A1" s="22" t="s">
        <v>36</v>
      </c>
      <c r="B1" s="22"/>
      <c r="C1" s="22"/>
      <c r="H1" s="1"/>
      <c r="I1" s="1"/>
    </row>
    <row r="2" spans="1:9" ht="15.75">
      <c r="A2" s="23" t="s">
        <v>37</v>
      </c>
      <c r="B2" s="23"/>
      <c r="C2" s="23"/>
      <c r="H2" s="1"/>
      <c r="I2" s="1"/>
    </row>
    <row r="3" spans="1:7" ht="18.75" customHeight="1">
      <c r="A3" s="21" t="s">
        <v>15</v>
      </c>
      <c r="B3" s="21"/>
      <c r="C3" s="21"/>
      <c r="D3" s="21"/>
      <c r="E3" s="21"/>
      <c r="F3" s="21"/>
      <c r="G3" s="21"/>
    </row>
    <row r="4" spans="1:7" ht="18.75" customHeight="1">
      <c r="A4" s="24" t="s">
        <v>12</v>
      </c>
      <c r="B4" s="24"/>
      <c r="C4" s="24"/>
      <c r="D4" s="24"/>
      <c r="E4" s="24"/>
      <c r="F4" s="24"/>
      <c r="G4" s="24"/>
    </row>
    <row r="5" spans="1:7" s="5" customFormat="1" ht="33" customHeight="1">
      <c r="A5" s="12" t="s">
        <v>29</v>
      </c>
      <c r="B5" s="12" t="s">
        <v>32</v>
      </c>
      <c r="C5" s="12" t="s">
        <v>33</v>
      </c>
      <c r="D5" s="12" t="s">
        <v>34</v>
      </c>
      <c r="E5" s="12" t="s">
        <v>35</v>
      </c>
      <c r="F5" s="12" t="s">
        <v>30</v>
      </c>
      <c r="G5" s="12" t="s">
        <v>31</v>
      </c>
    </row>
    <row r="6" spans="1:7" s="7" customFormat="1" ht="19.5" customHeight="1">
      <c r="A6" s="8">
        <v>1</v>
      </c>
      <c r="B6" s="9" t="str">
        <f>RIGHT("a12050257",LEN("a12050257")-1)</f>
        <v>12050257</v>
      </c>
      <c r="C6" s="10" t="s">
        <v>387</v>
      </c>
      <c r="D6" s="11">
        <v>34510</v>
      </c>
      <c r="E6" s="10" t="s">
        <v>388</v>
      </c>
      <c r="F6" s="10" t="s">
        <v>10</v>
      </c>
      <c r="G6" s="6"/>
    </row>
    <row r="7" spans="1:7" s="7" customFormat="1" ht="19.5" customHeight="1">
      <c r="A7" s="8">
        <v>2</v>
      </c>
      <c r="B7" s="9" t="str">
        <f>RIGHT("a12050023",LEN("a12050023")-1)</f>
        <v>12050023</v>
      </c>
      <c r="C7" s="10" t="s">
        <v>389</v>
      </c>
      <c r="D7" s="11">
        <v>34405</v>
      </c>
      <c r="E7" s="10" t="s">
        <v>388</v>
      </c>
      <c r="F7" s="10" t="s">
        <v>10</v>
      </c>
      <c r="G7" s="6"/>
    </row>
    <row r="8" spans="1:7" s="7" customFormat="1" ht="19.5" customHeight="1">
      <c r="A8" s="8">
        <v>3</v>
      </c>
      <c r="B8" s="9" t="str">
        <f>RIGHT("a12050143",LEN("a12050143")-1)</f>
        <v>12050143</v>
      </c>
      <c r="C8" s="10" t="s">
        <v>390</v>
      </c>
      <c r="D8" s="11">
        <v>34508</v>
      </c>
      <c r="E8" s="10" t="s">
        <v>388</v>
      </c>
      <c r="F8" s="10" t="s">
        <v>10</v>
      </c>
      <c r="G8" s="6"/>
    </row>
    <row r="9" spans="1:7" s="7" customFormat="1" ht="19.5" customHeight="1">
      <c r="A9" s="8">
        <v>4</v>
      </c>
      <c r="B9" s="9" t="str">
        <f>RIGHT("a12050217",LEN("a12050217")-1)</f>
        <v>12050217</v>
      </c>
      <c r="C9" s="10" t="s">
        <v>391</v>
      </c>
      <c r="D9" s="11">
        <v>34644</v>
      </c>
      <c r="E9" s="10" t="s">
        <v>388</v>
      </c>
      <c r="F9" s="10" t="s">
        <v>10</v>
      </c>
      <c r="G9" s="6"/>
    </row>
    <row r="10" spans="1:7" s="7" customFormat="1" ht="19.5" customHeight="1">
      <c r="A10" s="8">
        <v>5</v>
      </c>
      <c r="B10" s="9" t="str">
        <f>RIGHT("a12050265",LEN("a12050265")-1)</f>
        <v>12050265</v>
      </c>
      <c r="C10" s="10" t="s">
        <v>392</v>
      </c>
      <c r="D10" s="11">
        <v>34344</v>
      </c>
      <c r="E10" s="10" t="s">
        <v>388</v>
      </c>
      <c r="F10" s="10" t="s">
        <v>10</v>
      </c>
      <c r="G10" s="6"/>
    </row>
    <row r="11" spans="1:7" s="7" customFormat="1" ht="19.5" customHeight="1">
      <c r="A11" s="8">
        <v>6</v>
      </c>
      <c r="B11" s="9" t="str">
        <f>RIGHT("a12050267",LEN("a12050267")-1)</f>
        <v>12050267</v>
      </c>
      <c r="C11" s="10" t="s">
        <v>44</v>
      </c>
      <c r="D11" s="11">
        <v>34413</v>
      </c>
      <c r="E11" s="10" t="s">
        <v>388</v>
      </c>
      <c r="F11" s="10" t="s">
        <v>10</v>
      </c>
      <c r="G11" s="6"/>
    </row>
    <row r="12" spans="1:7" s="7" customFormat="1" ht="19.5" customHeight="1">
      <c r="A12" s="8">
        <v>7</v>
      </c>
      <c r="B12" s="9" t="str">
        <f>RIGHT("a12050270",LEN("a12050270")-1)</f>
        <v>12050270</v>
      </c>
      <c r="C12" s="10" t="s">
        <v>393</v>
      </c>
      <c r="D12" s="11">
        <v>34694</v>
      </c>
      <c r="E12" s="10" t="s">
        <v>388</v>
      </c>
      <c r="F12" s="10" t="s">
        <v>10</v>
      </c>
      <c r="G12" s="6"/>
    </row>
    <row r="13" spans="1:7" s="7" customFormat="1" ht="19.5" customHeight="1">
      <c r="A13" s="8">
        <v>8</v>
      </c>
      <c r="B13" s="9" t="str">
        <f>RIGHT("a12050053",LEN("a12050053")-1)</f>
        <v>12050053</v>
      </c>
      <c r="C13" s="10" t="s">
        <v>394</v>
      </c>
      <c r="D13" s="11">
        <v>34661</v>
      </c>
      <c r="E13" s="10" t="s">
        <v>388</v>
      </c>
      <c r="F13" s="10" t="s">
        <v>10</v>
      </c>
      <c r="G13" s="6"/>
    </row>
    <row r="14" spans="1:7" s="7" customFormat="1" ht="19.5" customHeight="1">
      <c r="A14" s="8">
        <v>9</v>
      </c>
      <c r="B14" s="9" t="str">
        <f>RIGHT("a12050570",LEN("a12050570")-1)</f>
        <v>12050570</v>
      </c>
      <c r="C14" s="10" t="s">
        <v>395</v>
      </c>
      <c r="D14" s="11">
        <v>34532</v>
      </c>
      <c r="E14" s="10" t="s">
        <v>388</v>
      </c>
      <c r="F14" s="10" t="s">
        <v>10</v>
      </c>
      <c r="G14" s="6"/>
    </row>
    <row r="15" spans="1:7" s="7" customFormat="1" ht="19.5" customHeight="1">
      <c r="A15" s="8">
        <v>10</v>
      </c>
      <c r="B15" s="9" t="str">
        <f>RIGHT("a12050548",LEN("a12050548")-1)</f>
        <v>12050548</v>
      </c>
      <c r="C15" s="10" t="s">
        <v>396</v>
      </c>
      <c r="D15" s="11">
        <v>34584</v>
      </c>
      <c r="E15" s="10" t="s">
        <v>388</v>
      </c>
      <c r="F15" s="10" t="s">
        <v>10</v>
      </c>
      <c r="G15" s="6"/>
    </row>
    <row r="16" spans="1:7" s="7" customFormat="1" ht="19.5" customHeight="1">
      <c r="A16" s="8">
        <v>11</v>
      </c>
      <c r="B16" s="9" t="str">
        <f>RIGHT("a12050286",LEN("a12050286")-1)</f>
        <v>12050286</v>
      </c>
      <c r="C16" s="10" t="s">
        <v>397</v>
      </c>
      <c r="D16" s="11">
        <v>34522</v>
      </c>
      <c r="E16" s="10" t="s">
        <v>388</v>
      </c>
      <c r="F16" s="10" t="s">
        <v>10</v>
      </c>
      <c r="G16" s="6"/>
    </row>
    <row r="17" spans="1:7" s="7" customFormat="1" ht="19.5" customHeight="1">
      <c r="A17" s="8">
        <v>12</v>
      </c>
      <c r="B17" s="9" t="str">
        <f>RIGHT("a12050287",LEN("a12050287")-1)</f>
        <v>12050287</v>
      </c>
      <c r="C17" s="10" t="s">
        <v>398</v>
      </c>
      <c r="D17" s="11">
        <v>34342</v>
      </c>
      <c r="E17" s="10" t="s">
        <v>388</v>
      </c>
      <c r="F17" s="10" t="s">
        <v>10</v>
      </c>
      <c r="G17" s="6"/>
    </row>
    <row r="18" spans="1:7" s="7" customFormat="1" ht="19.5" customHeight="1">
      <c r="A18" s="8">
        <v>13</v>
      </c>
      <c r="B18" s="9" t="str">
        <f>RIGHT("a12050569",LEN("a12050569")-1)</f>
        <v>12050569</v>
      </c>
      <c r="C18" s="10" t="s">
        <v>399</v>
      </c>
      <c r="D18" s="11">
        <v>34557</v>
      </c>
      <c r="E18" s="10" t="s">
        <v>388</v>
      </c>
      <c r="F18" s="10" t="s">
        <v>10</v>
      </c>
      <c r="G18" s="6"/>
    </row>
    <row r="19" spans="1:7" s="7" customFormat="1" ht="19.5" customHeight="1">
      <c r="A19" s="8">
        <v>14</v>
      </c>
      <c r="B19" s="9" t="str">
        <f>RIGHT("a12050345",LEN("a12050345")-1)</f>
        <v>12050345</v>
      </c>
      <c r="C19" s="10" t="s">
        <v>400</v>
      </c>
      <c r="D19" s="11">
        <v>34176</v>
      </c>
      <c r="E19" s="10" t="s">
        <v>388</v>
      </c>
      <c r="F19" s="10" t="s">
        <v>10</v>
      </c>
      <c r="G19" s="6"/>
    </row>
    <row r="20" spans="1:7" s="7" customFormat="1" ht="19.5" customHeight="1">
      <c r="A20" s="8">
        <v>15</v>
      </c>
      <c r="B20" s="9" t="str">
        <f>RIGHT("a12050346",LEN("a12050346")-1)</f>
        <v>12050346</v>
      </c>
      <c r="C20" s="10" t="s">
        <v>401</v>
      </c>
      <c r="D20" s="11">
        <v>34385</v>
      </c>
      <c r="E20" s="10" t="s">
        <v>388</v>
      </c>
      <c r="F20" s="10" t="s">
        <v>10</v>
      </c>
      <c r="G20" s="6"/>
    </row>
    <row r="21" spans="1:7" s="7" customFormat="1" ht="19.5" customHeight="1">
      <c r="A21" s="8">
        <v>16</v>
      </c>
      <c r="B21" s="9" t="str">
        <f>RIGHT("a12050302",LEN("a12050302")-1)</f>
        <v>12050302</v>
      </c>
      <c r="C21" s="10" t="s">
        <v>23</v>
      </c>
      <c r="D21" s="11">
        <v>34550</v>
      </c>
      <c r="E21" s="10" t="s">
        <v>388</v>
      </c>
      <c r="F21" s="10" t="s">
        <v>10</v>
      </c>
      <c r="G21" s="6"/>
    </row>
    <row r="22" spans="1:7" s="7" customFormat="1" ht="19.5" customHeight="1">
      <c r="A22" s="8">
        <v>17</v>
      </c>
      <c r="B22" s="9" t="str">
        <f>RIGHT("a12050223",LEN("a12050223")-1)</f>
        <v>12050223</v>
      </c>
      <c r="C22" s="10" t="s">
        <v>402</v>
      </c>
      <c r="D22" s="11">
        <v>34531</v>
      </c>
      <c r="E22" s="10" t="s">
        <v>388</v>
      </c>
      <c r="F22" s="10" t="s">
        <v>10</v>
      </c>
      <c r="G22" s="6"/>
    </row>
    <row r="23" spans="1:7" s="7" customFormat="1" ht="19.5" customHeight="1">
      <c r="A23" s="8">
        <v>18</v>
      </c>
      <c r="B23" s="9" t="str">
        <f>RIGHT("a12050352",LEN("a12050352")-1)</f>
        <v>12050352</v>
      </c>
      <c r="C23" s="10" t="s">
        <v>57</v>
      </c>
      <c r="D23" s="11">
        <v>34562</v>
      </c>
      <c r="E23" s="10" t="s">
        <v>388</v>
      </c>
      <c r="F23" s="10" t="s">
        <v>10</v>
      </c>
      <c r="G23" s="6"/>
    </row>
    <row r="24" spans="1:7" s="7" customFormat="1" ht="19.5" customHeight="1">
      <c r="A24" s="8">
        <v>19</v>
      </c>
      <c r="B24" s="9" t="str">
        <f>RIGHT("a12050523",LEN("a12050523")-1)</f>
        <v>12050523</v>
      </c>
      <c r="C24" s="10" t="s">
        <v>403</v>
      </c>
      <c r="D24" s="11">
        <v>34635</v>
      </c>
      <c r="E24" s="10" t="s">
        <v>388</v>
      </c>
      <c r="F24" s="10" t="s">
        <v>10</v>
      </c>
      <c r="G24" s="6"/>
    </row>
    <row r="25" spans="1:7" s="7" customFormat="1" ht="19.5" customHeight="1">
      <c r="A25" s="8">
        <v>20</v>
      </c>
      <c r="B25" s="9" t="str">
        <f>RIGHT("a12050568",LEN("a12050568")-1)</f>
        <v>12050568</v>
      </c>
      <c r="C25" s="10" t="s">
        <v>58</v>
      </c>
      <c r="D25" s="11">
        <v>34500</v>
      </c>
      <c r="E25" s="10" t="s">
        <v>388</v>
      </c>
      <c r="F25" s="10" t="s">
        <v>10</v>
      </c>
      <c r="G25" s="6"/>
    </row>
    <row r="26" spans="1:7" s="7" customFormat="1" ht="19.5" customHeight="1">
      <c r="A26" s="8">
        <v>21</v>
      </c>
      <c r="B26" s="9" t="str">
        <f>RIGHT("a12050573",LEN("a12050573")-1)</f>
        <v>12050573</v>
      </c>
      <c r="C26" s="10" t="s">
        <v>404</v>
      </c>
      <c r="D26" s="11">
        <v>34510</v>
      </c>
      <c r="E26" s="10" t="s">
        <v>388</v>
      </c>
      <c r="F26" s="10" t="s">
        <v>10</v>
      </c>
      <c r="G26" s="6"/>
    </row>
    <row r="27" spans="1:7" s="7" customFormat="1" ht="19.5" customHeight="1">
      <c r="A27" s="8">
        <v>22</v>
      </c>
      <c r="B27" s="9" t="str">
        <f>RIGHT("a12050309",LEN("a12050309")-1)</f>
        <v>12050309</v>
      </c>
      <c r="C27" s="10" t="s">
        <v>405</v>
      </c>
      <c r="D27" s="11">
        <v>34604</v>
      </c>
      <c r="E27" s="10" t="s">
        <v>388</v>
      </c>
      <c r="F27" s="10" t="s">
        <v>10</v>
      </c>
      <c r="G27" s="6"/>
    </row>
    <row r="28" spans="1:7" s="7" customFormat="1" ht="19.5" customHeight="1">
      <c r="A28" s="8">
        <v>23</v>
      </c>
      <c r="B28" s="9" t="str">
        <f>RIGHT("a12050315",LEN("a12050315")-1)</f>
        <v>12050315</v>
      </c>
      <c r="C28" s="10" t="s">
        <v>406</v>
      </c>
      <c r="D28" s="11">
        <v>34645</v>
      </c>
      <c r="E28" s="10" t="s">
        <v>388</v>
      </c>
      <c r="F28" s="10" t="s">
        <v>10</v>
      </c>
      <c r="G28" s="6"/>
    </row>
    <row r="29" spans="1:7" s="7" customFormat="1" ht="19.5" customHeight="1">
      <c r="A29" s="8">
        <v>24</v>
      </c>
      <c r="B29" s="9" t="str">
        <f>RIGHT("a12050317",LEN("a12050317")-1)</f>
        <v>12050317</v>
      </c>
      <c r="C29" s="10" t="s">
        <v>407</v>
      </c>
      <c r="D29" s="11">
        <v>34692</v>
      </c>
      <c r="E29" s="10" t="s">
        <v>388</v>
      </c>
      <c r="F29" s="10" t="s">
        <v>10</v>
      </c>
      <c r="G29" s="6"/>
    </row>
    <row r="30" spans="1:7" s="7" customFormat="1" ht="19.5" customHeight="1">
      <c r="A30" s="8">
        <v>25</v>
      </c>
      <c r="B30" s="9" t="str">
        <f>RIGHT("a12050572",LEN("a12050572")-1)</f>
        <v>12050572</v>
      </c>
      <c r="C30" s="10" t="s">
        <v>408</v>
      </c>
      <c r="D30" s="11">
        <v>34376</v>
      </c>
      <c r="E30" s="10" t="s">
        <v>388</v>
      </c>
      <c r="F30" s="10" t="s">
        <v>10</v>
      </c>
      <c r="G30" s="6"/>
    </row>
    <row r="31" spans="1:7" s="7" customFormat="1" ht="19.5" customHeight="1">
      <c r="A31" s="8">
        <v>26</v>
      </c>
      <c r="B31" s="9" t="str">
        <f>RIGHT("a12050227",LEN("a12050227")-1)</f>
        <v>12050227</v>
      </c>
      <c r="C31" s="10" t="s">
        <v>409</v>
      </c>
      <c r="D31" s="11">
        <v>34470</v>
      </c>
      <c r="E31" s="10" t="s">
        <v>388</v>
      </c>
      <c r="F31" s="10" t="s">
        <v>10</v>
      </c>
      <c r="G31" s="6"/>
    </row>
    <row r="32" spans="1:7" s="7" customFormat="1" ht="19.5" customHeight="1">
      <c r="A32" s="8">
        <v>27</v>
      </c>
      <c r="B32" s="9" t="str">
        <f>RIGHT("a12050516",LEN("a12050516")-1)</f>
        <v>12050516</v>
      </c>
      <c r="C32" s="10" t="s">
        <v>410</v>
      </c>
      <c r="D32" s="11">
        <v>34493</v>
      </c>
      <c r="E32" s="10" t="s">
        <v>388</v>
      </c>
      <c r="F32" s="10" t="s">
        <v>10</v>
      </c>
      <c r="G32" s="6"/>
    </row>
  </sheetData>
  <mergeCells count="4">
    <mergeCell ref="A3:G3"/>
    <mergeCell ref="A1:C1"/>
    <mergeCell ref="A2:C2"/>
    <mergeCell ref="A4:G4"/>
  </mergeCells>
  <printOptions/>
  <pageMargins left="0.25" right="0.25" top="0.28" bottom="0.32" header="0.18" footer="0.28"/>
  <pageSetup horizontalDpi="600" verticalDpi="600" orientation="portrait" scale="99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2012-10-23T08:28:55Z</cp:lastPrinted>
  <dcterms:created xsi:type="dcterms:W3CDTF">2010-11-13T11:52:19Z</dcterms:created>
  <dcterms:modified xsi:type="dcterms:W3CDTF">2012-10-23T08:39:19Z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